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3250" windowHeight="13740" activeTab="1"/>
  </bookViews>
  <sheets>
    <sheet name="ШТАТ" sheetId="1" r:id="rId1"/>
    <sheet name="СВОД" sheetId="2" r:id="rId2"/>
  </sheets>
  <calcPr calcId="145621"/>
</workbook>
</file>

<file path=xl/calcChain.xml><?xml version="1.0" encoding="utf-8"?>
<calcChain xmlns="http://schemas.openxmlformats.org/spreadsheetml/2006/main">
  <c r="X19" i="1" l="1"/>
  <c r="X27" i="1"/>
  <c r="AC102" i="1" l="1"/>
  <c r="AC89" i="1" s="1"/>
  <c r="AC70" i="1"/>
  <c r="AC108" i="1"/>
  <c r="AC28" i="1" l="1"/>
  <c r="AC25" i="1"/>
  <c r="K25" i="1" l="1"/>
  <c r="K28" i="1"/>
  <c r="K70" i="1"/>
  <c r="K73" i="1"/>
  <c r="K89" i="1"/>
  <c r="V104" i="1" l="1"/>
  <c r="V103" i="1"/>
  <c r="U104" i="1"/>
  <c r="U103" i="1"/>
  <c r="T98" i="1"/>
  <c r="S98" i="1"/>
  <c r="T97" i="1"/>
  <c r="S97" i="1"/>
  <c r="T96" i="1"/>
  <c r="S96" i="1"/>
  <c r="S92" i="1"/>
  <c r="S93" i="1"/>
  <c r="S94" i="1"/>
  <c r="S95" i="1"/>
  <c r="S91" i="1"/>
  <c r="F19" i="2"/>
  <c r="F20" i="2"/>
  <c r="F18" i="2"/>
  <c r="D29" i="2"/>
  <c r="D32" i="2"/>
  <c r="D31" i="2"/>
  <c r="D30" i="2"/>
  <c r="D28" i="2"/>
  <c r="C27" i="2"/>
  <c r="F21" i="2"/>
  <c r="F17" i="2"/>
  <c r="C16" i="2"/>
  <c r="B16" i="2"/>
  <c r="D27" i="2" l="1"/>
  <c r="E16" i="2"/>
  <c r="D16" i="2"/>
  <c r="H17" i="2"/>
  <c r="H21" i="2" s="1"/>
  <c r="F16" i="2"/>
  <c r="B27" i="2"/>
  <c r="H27" i="2" s="1"/>
  <c r="H30" i="2" s="1"/>
  <c r="H19" i="2" l="1"/>
  <c r="H20" i="2"/>
  <c r="H22" i="2" s="1"/>
  <c r="H31" i="2"/>
  <c r="H29" i="2"/>
  <c r="H32" i="2" s="1"/>
  <c r="O127" i="1" l="1"/>
  <c r="P127" i="1" s="1"/>
  <c r="O128" i="1"/>
  <c r="P128" i="1" s="1"/>
  <c r="O126" i="1"/>
  <c r="P126" i="1" s="1"/>
  <c r="O125" i="1"/>
  <c r="P125" i="1" s="1"/>
  <c r="O124" i="1"/>
  <c r="P124" i="1" s="1"/>
  <c r="O123" i="1"/>
  <c r="P123" i="1" s="1"/>
  <c r="O122" i="1"/>
  <c r="P122" i="1" s="1"/>
  <c r="O121" i="1"/>
  <c r="P121" i="1" s="1"/>
  <c r="O120" i="1"/>
  <c r="P120" i="1" s="1"/>
  <c r="O119" i="1"/>
  <c r="P119" i="1" s="1"/>
  <c r="O118" i="1"/>
  <c r="P118" i="1" s="1"/>
  <c r="O117" i="1"/>
  <c r="P117" i="1" s="1"/>
  <c r="O116" i="1"/>
  <c r="P116" i="1" s="1"/>
  <c r="O115" i="1"/>
  <c r="P115" i="1" s="1"/>
  <c r="O114" i="1"/>
  <c r="P114" i="1" s="1"/>
  <c r="O113" i="1"/>
  <c r="P113" i="1" s="1"/>
  <c r="O112" i="1"/>
  <c r="P112" i="1" s="1"/>
  <c r="O111" i="1"/>
  <c r="P111" i="1" s="1"/>
  <c r="O110" i="1"/>
  <c r="P110" i="1" s="1"/>
  <c r="O109" i="1"/>
  <c r="P109" i="1" s="1"/>
  <c r="Y127" i="1"/>
  <c r="X127" i="1"/>
  <c r="W127" i="1"/>
  <c r="Y128" i="1"/>
  <c r="X128" i="1"/>
  <c r="W128" i="1"/>
  <c r="Y126" i="1"/>
  <c r="X126" i="1"/>
  <c r="W126" i="1"/>
  <c r="Y125" i="1"/>
  <c r="X125" i="1"/>
  <c r="W125" i="1"/>
  <c r="Y124" i="1"/>
  <c r="X124" i="1"/>
  <c r="W124" i="1"/>
  <c r="Y123" i="1"/>
  <c r="X123" i="1"/>
  <c r="W123" i="1"/>
  <c r="Y122" i="1"/>
  <c r="X122" i="1"/>
  <c r="W122" i="1"/>
  <c r="Y121" i="1"/>
  <c r="X121" i="1"/>
  <c r="W121" i="1"/>
  <c r="Y120" i="1"/>
  <c r="X120" i="1"/>
  <c r="W120" i="1"/>
  <c r="Y119" i="1"/>
  <c r="X119" i="1"/>
  <c r="W119" i="1"/>
  <c r="Y118" i="1"/>
  <c r="X118" i="1"/>
  <c r="W118" i="1"/>
  <c r="Y117" i="1"/>
  <c r="X117" i="1"/>
  <c r="W117" i="1"/>
  <c r="Y116" i="1"/>
  <c r="X116" i="1"/>
  <c r="W116" i="1"/>
  <c r="Y115" i="1"/>
  <c r="X115" i="1"/>
  <c r="W115" i="1"/>
  <c r="Y114" i="1"/>
  <c r="X114" i="1"/>
  <c r="W114" i="1"/>
  <c r="Y113" i="1"/>
  <c r="X113" i="1"/>
  <c r="W113" i="1"/>
  <c r="Y112" i="1"/>
  <c r="X112" i="1"/>
  <c r="W112" i="1"/>
  <c r="Y111" i="1"/>
  <c r="X111" i="1"/>
  <c r="W111" i="1"/>
  <c r="Y110" i="1"/>
  <c r="X110" i="1"/>
  <c r="W110" i="1"/>
  <c r="Y109" i="1"/>
  <c r="X109" i="1"/>
  <c r="W109" i="1"/>
  <c r="Y104" i="1"/>
  <c r="X104" i="1"/>
  <c r="W104" i="1"/>
  <c r="Y101" i="1"/>
  <c r="X101" i="1"/>
  <c r="W101" i="1"/>
  <c r="Y100" i="1"/>
  <c r="X100" i="1"/>
  <c r="W100" i="1"/>
  <c r="Y102" i="1"/>
  <c r="X102" i="1"/>
  <c r="W102" i="1"/>
  <c r="Y105" i="1"/>
  <c r="X105" i="1"/>
  <c r="W105" i="1"/>
  <c r="Y103" i="1"/>
  <c r="X103" i="1"/>
  <c r="W103" i="1"/>
  <c r="Y99" i="1"/>
  <c r="X99" i="1"/>
  <c r="W99" i="1"/>
  <c r="Y98" i="1"/>
  <c r="X98" i="1"/>
  <c r="W98" i="1"/>
  <c r="Y97" i="1"/>
  <c r="X97" i="1"/>
  <c r="W97" i="1"/>
  <c r="Y96" i="1"/>
  <c r="X96" i="1"/>
  <c r="W96" i="1"/>
  <c r="Y95" i="1"/>
  <c r="X95" i="1"/>
  <c r="W95" i="1"/>
  <c r="Y94" i="1"/>
  <c r="X94" i="1"/>
  <c r="W94" i="1"/>
  <c r="Y93" i="1"/>
  <c r="X93" i="1"/>
  <c r="W93" i="1"/>
  <c r="Y92" i="1"/>
  <c r="X92" i="1"/>
  <c r="W92" i="1"/>
  <c r="Y91" i="1"/>
  <c r="X91" i="1"/>
  <c r="W91" i="1"/>
  <c r="Y90" i="1"/>
  <c r="X90" i="1"/>
  <c r="W90" i="1"/>
  <c r="Y88" i="1"/>
  <c r="X88" i="1"/>
  <c r="W88" i="1"/>
  <c r="Y87" i="1"/>
  <c r="X87" i="1"/>
  <c r="W87" i="1"/>
  <c r="Y86" i="1"/>
  <c r="X86" i="1"/>
  <c r="W86" i="1"/>
  <c r="Y85" i="1"/>
  <c r="X85" i="1"/>
  <c r="W85" i="1"/>
  <c r="Y84" i="1"/>
  <c r="X84" i="1"/>
  <c r="W84" i="1"/>
  <c r="Y83" i="1"/>
  <c r="X83" i="1"/>
  <c r="W83" i="1"/>
  <c r="Y82" i="1"/>
  <c r="X82" i="1"/>
  <c r="W82" i="1"/>
  <c r="Y81" i="1"/>
  <c r="X81" i="1"/>
  <c r="W81" i="1"/>
  <c r="Y80" i="1"/>
  <c r="X80" i="1"/>
  <c r="W80" i="1"/>
  <c r="Y79" i="1"/>
  <c r="X79" i="1"/>
  <c r="W79" i="1"/>
  <c r="Y78" i="1"/>
  <c r="X78" i="1"/>
  <c r="W78" i="1"/>
  <c r="Y77" i="1"/>
  <c r="X77" i="1"/>
  <c r="W77" i="1"/>
  <c r="Y76" i="1"/>
  <c r="X76" i="1"/>
  <c r="W76" i="1"/>
  <c r="Y75" i="1"/>
  <c r="X75" i="1"/>
  <c r="W75" i="1"/>
  <c r="Y74" i="1"/>
  <c r="X74" i="1"/>
  <c r="W74" i="1"/>
  <c r="Y72" i="1"/>
  <c r="X72" i="1"/>
  <c r="W72" i="1"/>
  <c r="Y71" i="1"/>
  <c r="X71" i="1"/>
  <c r="W71" i="1"/>
  <c r="Y69" i="1"/>
  <c r="X69" i="1"/>
  <c r="W69" i="1"/>
  <c r="Y68" i="1"/>
  <c r="X68" i="1"/>
  <c r="W68" i="1"/>
  <c r="Y67" i="1"/>
  <c r="X67" i="1"/>
  <c r="W67" i="1"/>
  <c r="Y66" i="1"/>
  <c r="X66" i="1"/>
  <c r="W66" i="1"/>
  <c r="Y65" i="1"/>
  <c r="X65" i="1"/>
  <c r="W65" i="1"/>
  <c r="Y64" i="1"/>
  <c r="X64" i="1"/>
  <c r="W64" i="1"/>
  <c r="Y63" i="1"/>
  <c r="X63" i="1"/>
  <c r="W63" i="1"/>
  <c r="Y62" i="1"/>
  <c r="X62" i="1"/>
  <c r="W62" i="1"/>
  <c r="Y61" i="1"/>
  <c r="X61" i="1"/>
  <c r="W61" i="1"/>
  <c r="Y60" i="1"/>
  <c r="X60" i="1"/>
  <c r="W60" i="1"/>
  <c r="Y59" i="1"/>
  <c r="X59" i="1"/>
  <c r="W59" i="1"/>
  <c r="Y58" i="1"/>
  <c r="X58" i="1"/>
  <c r="W58" i="1"/>
  <c r="Y57" i="1"/>
  <c r="X57" i="1"/>
  <c r="W57" i="1"/>
  <c r="Y56" i="1"/>
  <c r="X56" i="1"/>
  <c r="W56" i="1"/>
  <c r="Y55" i="1"/>
  <c r="X55" i="1"/>
  <c r="W55" i="1"/>
  <c r="Y54" i="1"/>
  <c r="X54" i="1"/>
  <c r="W54" i="1"/>
  <c r="Y53" i="1"/>
  <c r="X53" i="1"/>
  <c r="W53" i="1"/>
  <c r="Y52" i="1"/>
  <c r="X52" i="1"/>
  <c r="W52" i="1"/>
  <c r="Y51" i="1"/>
  <c r="X51" i="1"/>
  <c r="W51" i="1"/>
  <c r="Y50" i="1"/>
  <c r="X50" i="1"/>
  <c r="W50" i="1"/>
  <c r="Y49" i="1"/>
  <c r="X49" i="1"/>
  <c r="W49" i="1"/>
  <c r="Y48" i="1"/>
  <c r="X48" i="1"/>
  <c r="W48" i="1"/>
  <c r="Y47" i="1"/>
  <c r="X47" i="1"/>
  <c r="W47" i="1"/>
  <c r="Y46" i="1"/>
  <c r="X46" i="1"/>
  <c r="W46" i="1"/>
  <c r="Y45" i="1"/>
  <c r="X45" i="1"/>
  <c r="W45" i="1"/>
  <c r="Y44" i="1"/>
  <c r="X44" i="1"/>
  <c r="W44" i="1"/>
  <c r="Y43" i="1"/>
  <c r="X43" i="1"/>
  <c r="W43" i="1"/>
  <c r="Y42" i="1"/>
  <c r="X42" i="1"/>
  <c r="W42" i="1"/>
  <c r="Y41" i="1"/>
  <c r="X41" i="1"/>
  <c r="W41" i="1"/>
  <c r="Y40" i="1"/>
  <c r="X40" i="1"/>
  <c r="W40" i="1"/>
  <c r="Y39" i="1"/>
  <c r="X39" i="1"/>
  <c r="W39" i="1"/>
  <c r="Y38" i="1"/>
  <c r="X38" i="1"/>
  <c r="W38" i="1"/>
  <c r="Y37" i="1"/>
  <c r="X37" i="1"/>
  <c r="W37" i="1"/>
  <c r="Y36" i="1"/>
  <c r="X36" i="1"/>
  <c r="W36" i="1"/>
  <c r="Y35" i="1"/>
  <c r="X35" i="1"/>
  <c r="W35" i="1"/>
  <c r="Y34" i="1"/>
  <c r="X34" i="1"/>
  <c r="W34" i="1"/>
  <c r="Y33" i="1"/>
  <c r="X33" i="1"/>
  <c r="W33" i="1"/>
  <c r="Y32" i="1"/>
  <c r="X32" i="1"/>
  <c r="W32" i="1"/>
  <c r="Y31" i="1"/>
  <c r="X31" i="1"/>
  <c r="W31" i="1"/>
  <c r="Y30" i="1"/>
  <c r="X30" i="1"/>
  <c r="W30" i="1"/>
  <c r="Y29" i="1"/>
  <c r="X29" i="1"/>
  <c r="W29" i="1"/>
  <c r="W27" i="1"/>
  <c r="Y27" i="1"/>
  <c r="X26" i="1"/>
  <c r="Y26" i="1"/>
  <c r="W26" i="1"/>
  <c r="K108" i="1" l="1"/>
  <c r="P108" i="1"/>
  <c r="O108" i="1"/>
  <c r="R89" i="1"/>
  <c r="AA89" i="1"/>
  <c r="AE89" i="1"/>
  <c r="AF89" i="1"/>
  <c r="AG89" i="1"/>
  <c r="AH89" i="1"/>
  <c r="AI89" i="1"/>
  <c r="AJ89" i="1"/>
  <c r="AK89" i="1"/>
  <c r="AL89" i="1"/>
  <c r="AL73" i="1"/>
  <c r="AK73" i="1"/>
  <c r="AJ73" i="1"/>
  <c r="AI73" i="1"/>
  <c r="AH73" i="1"/>
  <c r="AG73" i="1"/>
  <c r="AF73" i="1"/>
  <c r="AE73" i="1"/>
  <c r="AA73" i="1"/>
  <c r="V73" i="1"/>
  <c r="T73" i="1"/>
  <c r="R70" i="1"/>
  <c r="T70" i="1"/>
  <c r="V70" i="1"/>
  <c r="AA70" i="1"/>
  <c r="AE70" i="1"/>
  <c r="AF70" i="1"/>
  <c r="AG70" i="1"/>
  <c r="AH70" i="1"/>
  <c r="AI70" i="1"/>
  <c r="AJ70" i="1"/>
  <c r="AK70" i="1"/>
  <c r="AL70" i="1"/>
  <c r="AL28" i="1"/>
  <c r="AK28" i="1"/>
  <c r="AJ28" i="1"/>
  <c r="AI28" i="1"/>
  <c r="AH28" i="1"/>
  <c r="AG28" i="1"/>
  <c r="AF28" i="1"/>
  <c r="AE28" i="1"/>
  <c r="AA28" i="1"/>
  <c r="V28" i="1"/>
  <c r="T28" i="1"/>
  <c r="R28" i="1"/>
  <c r="O88" i="1" l="1"/>
  <c r="AO88" i="1" s="1"/>
  <c r="R88" i="1"/>
  <c r="O58" i="1"/>
  <c r="AO58" i="1" s="1"/>
  <c r="P88" i="1" l="1"/>
  <c r="AM88" i="1" s="1"/>
  <c r="AN88" i="1" s="1"/>
  <c r="P58" i="1"/>
  <c r="AM58" i="1" s="1"/>
  <c r="AN58" i="1" s="1"/>
  <c r="O49" i="1" l="1"/>
  <c r="AO49" i="1" s="1"/>
  <c r="O48" i="1"/>
  <c r="AO48" i="1" s="1"/>
  <c r="O59" i="1"/>
  <c r="AO59" i="1" s="1"/>
  <c r="O62" i="1"/>
  <c r="O72" i="1"/>
  <c r="AO72" i="1" s="1"/>
  <c r="P62" i="1" l="1"/>
  <c r="AM62" i="1" s="1"/>
  <c r="AN62" i="1" s="1"/>
  <c r="AO62" i="1"/>
  <c r="P59" i="1"/>
  <c r="AM59" i="1" s="1"/>
  <c r="AN59" i="1" s="1"/>
  <c r="P48" i="1"/>
  <c r="AM48" i="1" s="1"/>
  <c r="AN48" i="1" s="1"/>
  <c r="P72" i="1"/>
  <c r="AM72" i="1" s="1"/>
  <c r="AN72" i="1" s="1"/>
  <c r="P49" i="1"/>
  <c r="AM49" i="1" s="1"/>
  <c r="AN49" i="1" s="1"/>
  <c r="V89" i="1"/>
  <c r="T92" i="1"/>
  <c r="T93" i="1"/>
  <c r="T94" i="1"/>
  <c r="T95" i="1"/>
  <c r="T91" i="1"/>
  <c r="R76" i="1"/>
  <c r="R87" i="1"/>
  <c r="R77" i="1"/>
  <c r="R78" i="1"/>
  <c r="R79" i="1"/>
  <c r="R80" i="1"/>
  <c r="R81" i="1"/>
  <c r="R82" i="1"/>
  <c r="R83" i="1"/>
  <c r="R84" i="1"/>
  <c r="R85" i="1"/>
  <c r="R86" i="1"/>
  <c r="R75" i="1"/>
  <c r="R73" i="1" l="1"/>
  <c r="T89" i="1"/>
  <c r="O68" i="1" l="1"/>
  <c r="O69" i="1"/>
  <c r="P68" i="1" l="1"/>
  <c r="AM68" i="1" s="1"/>
  <c r="AN68" i="1" s="1"/>
  <c r="AO68" i="1"/>
  <c r="P69" i="1"/>
  <c r="AM69" i="1" s="1"/>
  <c r="AN69" i="1" s="1"/>
  <c r="AO69" i="1"/>
  <c r="O26" i="1"/>
  <c r="AO26" i="1" s="1"/>
  <c r="O66" i="1"/>
  <c r="O61" i="1"/>
  <c r="O47" i="1"/>
  <c r="O39" i="1"/>
  <c r="O40" i="1"/>
  <c r="O41" i="1"/>
  <c r="O42" i="1"/>
  <c r="O43" i="1"/>
  <c r="O53" i="1"/>
  <c r="O54" i="1"/>
  <c r="O55" i="1"/>
  <c r="O44" i="1"/>
  <c r="O45" i="1"/>
  <c r="O46" i="1"/>
  <c r="O56" i="1"/>
  <c r="O57" i="1"/>
  <c r="O33" i="1"/>
  <c r="O34" i="1"/>
  <c r="O35" i="1"/>
  <c r="O36" i="1"/>
  <c r="O50" i="1"/>
  <c r="O51" i="1"/>
  <c r="O52" i="1"/>
  <c r="O37" i="1"/>
  <c r="O38" i="1"/>
  <c r="O67" i="1"/>
  <c r="O30" i="1"/>
  <c r="O60" i="1"/>
  <c r="O63" i="1"/>
  <c r="O64" i="1"/>
  <c r="O65" i="1"/>
  <c r="O31" i="1"/>
  <c r="O32" i="1"/>
  <c r="O29" i="1"/>
  <c r="O27" i="1"/>
  <c r="AO27" i="1" s="1"/>
  <c r="O28" i="1" l="1"/>
  <c r="P60" i="1"/>
  <c r="AM60" i="1" s="1"/>
  <c r="AN60" i="1" s="1"/>
  <c r="AO60" i="1"/>
  <c r="P55" i="1"/>
  <c r="AM55" i="1" s="1"/>
  <c r="AN55" i="1" s="1"/>
  <c r="AO55" i="1"/>
  <c r="P32" i="1"/>
  <c r="AM32" i="1" s="1"/>
  <c r="AN32" i="1" s="1"/>
  <c r="AO32" i="1"/>
  <c r="P30" i="1"/>
  <c r="AM30" i="1" s="1"/>
  <c r="AN30" i="1" s="1"/>
  <c r="AO30" i="1"/>
  <c r="P50" i="1"/>
  <c r="AM50" i="1" s="1"/>
  <c r="AN50" i="1" s="1"/>
  <c r="AO50" i="1"/>
  <c r="P57" i="1"/>
  <c r="AM57" i="1" s="1"/>
  <c r="AN57" i="1" s="1"/>
  <c r="AO57" i="1"/>
  <c r="P54" i="1"/>
  <c r="AM54" i="1" s="1"/>
  <c r="AN54" i="1" s="1"/>
  <c r="AO54" i="1"/>
  <c r="P39" i="1"/>
  <c r="AM39" i="1" s="1"/>
  <c r="AN39" i="1" s="1"/>
  <c r="AO39" i="1"/>
  <c r="P66" i="1"/>
  <c r="AM66" i="1" s="1"/>
  <c r="AN66" i="1" s="1"/>
  <c r="AO66" i="1"/>
  <c r="P64" i="1"/>
  <c r="AM64" i="1" s="1"/>
  <c r="AN64" i="1" s="1"/>
  <c r="AO64" i="1"/>
  <c r="P31" i="1"/>
  <c r="AM31" i="1" s="1"/>
  <c r="AN31" i="1" s="1"/>
  <c r="AO31" i="1"/>
  <c r="P36" i="1"/>
  <c r="AM36" i="1" s="1"/>
  <c r="AN36" i="1" s="1"/>
  <c r="AO36" i="1"/>
  <c r="P56" i="1"/>
  <c r="AM56" i="1" s="1"/>
  <c r="AN56" i="1" s="1"/>
  <c r="AO56" i="1"/>
  <c r="P53" i="1"/>
  <c r="AM53" i="1" s="1"/>
  <c r="AN53" i="1" s="1"/>
  <c r="AO53" i="1"/>
  <c r="P47" i="1"/>
  <c r="AM47" i="1" s="1"/>
  <c r="AN47" i="1" s="1"/>
  <c r="AO47" i="1"/>
  <c r="P51" i="1"/>
  <c r="AM51" i="1" s="1"/>
  <c r="AN51" i="1" s="1"/>
  <c r="AO51" i="1"/>
  <c r="P67" i="1"/>
  <c r="AM67" i="1" s="1"/>
  <c r="AN67" i="1" s="1"/>
  <c r="AO67" i="1"/>
  <c r="P65" i="1"/>
  <c r="AM65" i="1" s="1"/>
  <c r="AN65" i="1" s="1"/>
  <c r="AO65" i="1"/>
  <c r="P38" i="1"/>
  <c r="AM38" i="1" s="1"/>
  <c r="AN38" i="1" s="1"/>
  <c r="AO38" i="1"/>
  <c r="P35" i="1"/>
  <c r="AM35" i="1" s="1"/>
  <c r="AN35" i="1" s="1"/>
  <c r="AO35" i="1"/>
  <c r="P46" i="1"/>
  <c r="AM46" i="1" s="1"/>
  <c r="AN46" i="1" s="1"/>
  <c r="AO46" i="1"/>
  <c r="P43" i="1"/>
  <c r="AM43" i="1" s="1"/>
  <c r="AN43" i="1" s="1"/>
  <c r="AO43" i="1"/>
  <c r="P37" i="1"/>
  <c r="AM37" i="1" s="1"/>
  <c r="AN37" i="1" s="1"/>
  <c r="AO37" i="1"/>
  <c r="P34" i="1"/>
  <c r="AM34" i="1" s="1"/>
  <c r="AN34" i="1" s="1"/>
  <c r="AO34" i="1"/>
  <c r="P45" i="1"/>
  <c r="AM45" i="1" s="1"/>
  <c r="AN45" i="1" s="1"/>
  <c r="AO45" i="1"/>
  <c r="P42" i="1"/>
  <c r="AM42" i="1" s="1"/>
  <c r="AN42" i="1" s="1"/>
  <c r="AO42" i="1"/>
  <c r="P61" i="1"/>
  <c r="AM61" i="1" s="1"/>
  <c r="AN61" i="1" s="1"/>
  <c r="AO61" i="1"/>
  <c r="P63" i="1"/>
  <c r="AM63" i="1" s="1"/>
  <c r="AN63" i="1" s="1"/>
  <c r="AO63" i="1"/>
  <c r="P52" i="1"/>
  <c r="AM52" i="1" s="1"/>
  <c r="AN52" i="1" s="1"/>
  <c r="AO52" i="1"/>
  <c r="P33" i="1"/>
  <c r="AM33" i="1" s="1"/>
  <c r="AN33" i="1" s="1"/>
  <c r="AO33" i="1"/>
  <c r="P44" i="1"/>
  <c r="AM44" i="1" s="1"/>
  <c r="AN44" i="1" s="1"/>
  <c r="AO44" i="1"/>
  <c r="P41" i="1"/>
  <c r="AM41" i="1" s="1"/>
  <c r="AN41" i="1" s="1"/>
  <c r="AO41" i="1"/>
  <c r="P29" i="1"/>
  <c r="AO29" i="1"/>
  <c r="P40" i="1"/>
  <c r="AM40" i="1" s="1"/>
  <c r="AN40" i="1" s="1"/>
  <c r="AO40" i="1"/>
  <c r="P26" i="1"/>
  <c r="AM26" i="1" s="1"/>
  <c r="P27" i="1"/>
  <c r="AM27" i="1" s="1"/>
  <c r="AN27" i="1" s="1"/>
  <c r="AM29" i="1" l="1"/>
  <c r="P28" i="1"/>
  <c r="AO28" i="1"/>
  <c r="O101" i="1"/>
  <c r="O100" i="1"/>
  <c r="O102" i="1"/>
  <c r="O105" i="1"/>
  <c r="O98" i="1"/>
  <c r="O97" i="1"/>
  <c r="O96" i="1"/>
  <c r="O95" i="1"/>
  <c r="O94" i="1"/>
  <c r="O93" i="1"/>
  <c r="O92" i="1"/>
  <c r="O91" i="1"/>
  <c r="O85" i="1"/>
  <c r="O84" i="1"/>
  <c r="O83" i="1"/>
  <c r="O82" i="1"/>
  <c r="O81" i="1"/>
  <c r="O80" i="1"/>
  <c r="O76" i="1"/>
  <c r="O87" i="1"/>
  <c r="O77" i="1"/>
  <c r="AO77" i="1" s="1"/>
  <c r="O78" i="1"/>
  <c r="O79" i="1"/>
  <c r="O75" i="1"/>
  <c r="AO75" i="1" s="1"/>
  <c r="AN29" i="1" l="1"/>
  <c r="AN28" i="1" s="1"/>
  <c r="AM28" i="1"/>
  <c r="P83" i="1"/>
  <c r="AM83" i="1" s="1"/>
  <c r="AN83" i="1" s="1"/>
  <c r="AO83" i="1"/>
  <c r="P92" i="1"/>
  <c r="AM92" i="1" s="1"/>
  <c r="AN92" i="1" s="1"/>
  <c r="AO92" i="1"/>
  <c r="P98" i="1"/>
  <c r="AM98" i="1" s="1"/>
  <c r="AN98" i="1" s="1"/>
  <c r="P87" i="1"/>
  <c r="AM87" i="1" s="1"/>
  <c r="AN87" i="1" s="1"/>
  <c r="AO87" i="1"/>
  <c r="P93" i="1"/>
  <c r="AM93" i="1" s="1"/>
  <c r="AN93" i="1" s="1"/>
  <c r="AO93" i="1"/>
  <c r="P105" i="1"/>
  <c r="AM105" i="1" s="1"/>
  <c r="AN105" i="1" s="1"/>
  <c r="P78" i="1"/>
  <c r="AM78" i="1" s="1"/>
  <c r="AN78" i="1" s="1"/>
  <c r="AO78" i="1"/>
  <c r="P82" i="1"/>
  <c r="AM82" i="1" s="1"/>
  <c r="AN82" i="1" s="1"/>
  <c r="AO82" i="1"/>
  <c r="P91" i="1"/>
  <c r="AM91" i="1" s="1"/>
  <c r="AN91" i="1" s="1"/>
  <c r="AO91" i="1"/>
  <c r="P76" i="1"/>
  <c r="AM76" i="1" s="1"/>
  <c r="AN76" i="1" s="1"/>
  <c r="AO76" i="1"/>
  <c r="P84" i="1"/>
  <c r="AM84" i="1" s="1"/>
  <c r="AN84" i="1" s="1"/>
  <c r="AO84" i="1"/>
  <c r="P94" i="1"/>
  <c r="AM94" i="1" s="1"/>
  <c r="AN94" i="1" s="1"/>
  <c r="P79" i="1"/>
  <c r="AM79" i="1" s="1"/>
  <c r="AN79" i="1" s="1"/>
  <c r="AO79" i="1"/>
  <c r="P80" i="1"/>
  <c r="AM80" i="1" s="1"/>
  <c r="AN80" i="1" s="1"/>
  <c r="AO80" i="1"/>
  <c r="P85" i="1"/>
  <c r="AM85" i="1" s="1"/>
  <c r="AN85" i="1" s="1"/>
  <c r="AO85" i="1"/>
  <c r="P95" i="1"/>
  <c r="AM95" i="1" s="1"/>
  <c r="AN95" i="1" s="1"/>
  <c r="P100" i="1"/>
  <c r="AM100" i="1" s="1"/>
  <c r="AN100" i="1" s="1"/>
  <c r="P81" i="1"/>
  <c r="AM81" i="1" s="1"/>
  <c r="AN81" i="1" s="1"/>
  <c r="AO81" i="1"/>
  <c r="P96" i="1"/>
  <c r="AM96" i="1" s="1"/>
  <c r="AN96" i="1" s="1"/>
  <c r="P101" i="1"/>
  <c r="AM101" i="1" s="1"/>
  <c r="AN101" i="1" s="1"/>
  <c r="P97" i="1"/>
  <c r="AM97" i="1" s="1"/>
  <c r="AN97" i="1" s="1"/>
  <c r="P77" i="1"/>
  <c r="AM77" i="1" s="1"/>
  <c r="AN77" i="1" s="1"/>
  <c r="P75" i="1"/>
  <c r="AM75" i="1" s="1"/>
  <c r="AN75" i="1" s="1"/>
  <c r="P102" i="1"/>
  <c r="AM102" i="1" s="1"/>
  <c r="AN102" i="1" s="1"/>
  <c r="O104" i="1" l="1"/>
  <c r="O103" i="1"/>
  <c r="O99" i="1"/>
  <c r="O90" i="1"/>
  <c r="O89" i="1" s="1"/>
  <c r="O86" i="1"/>
  <c r="O74" i="1"/>
  <c r="O71" i="1"/>
  <c r="O70" i="1" s="1"/>
  <c r="AN26" i="1"/>
  <c r="O73" i="1" l="1"/>
  <c r="P90" i="1"/>
  <c r="P71" i="1"/>
  <c r="AO71" i="1"/>
  <c r="AO70" i="1" s="1"/>
  <c r="P104" i="1"/>
  <c r="AM104" i="1" s="1"/>
  <c r="AN104" i="1" s="1"/>
  <c r="P74" i="1"/>
  <c r="AO74" i="1"/>
  <c r="P86" i="1"/>
  <c r="AM86" i="1" s="1"/>
  <c r="AN86" i="1" s="1"/>
  <c r="AO86" i="1"/>
  <c r="P99" i="1"/>
  <c r="AM99" i="1" s="1"/>
  <c r="AN99" i="1" s="1"/>
  <c r="P103" i="1"/>
  <c r="AM103" i="1" s="1"/>
  <c r="AN103" i="1" s="1"/>
  <c r="B7" i="2"/>
  <c r="R25" i="1"/>
  <c r="R106" i="1" s="1"/>
  <c r="T25" i="1"/>
  <c r="T106" i="1" s="1"/>
  <c r="V25" i="1"/>
  <c r="V106" i="1" s="1"/>
  <c r="AA25" i="1"/>
  <c r="AA106" i="1" s="1"/>
  <c r="AL25" i="1"/>
  <c r="AL106" i="1" s="1"/>
  <c r="Z19" i="1"/>
  <c r="AK25" i="1"/>
  <c r="AK106" i="1" s="1"/>
  <c r="AJ25" i="1"/>
  <c r="AJ106" i="1" s="1"/>
  <c r="AI25" i="1"/>
  <c r="AI106" i="1" s="1"/>
  <c r="AH25" i="1"/>
  <c r="AH106" i="1" s="1"/>
  <c r="AG25" i="1"/>
  <c r="AG106" i="1" s="1"/>
  <c r="AF25" i="1"/>
  <c r="AF106" i="1" s="1"/>
  <c r="AE25" i="1"/>
  <c r="AE106" i="1" s="1"/>
  <c r="K106" i="1" l="1"/>
  <c r="AM71" i="1"/>
  <c r="P70" i="1"/>
  <c r="AO73" i="1"/>
  <c r="AO89" i="1"/>
  <c r="AM74" i="1"/>
  <c r="P73" i="1"/>
  <c r="AM90" i="1"/>
  <c r="P89" i="1"/>
  <c r="O25" i="1"/>
  <c r="O106" i="1" s="1"/>
  <c r="AN25" i="1"/>
  <c r="E7" i="2" s="1"/>
  <c r="AN74" i="1" l="1"/>
  <c r="AN73" i="1" s="1"/>
  <c r="AM73" i="1"/>
  <c r="AN90" i="1"/>
  <c r="AN89" i="1" s="1"/>
  <c r="AM89" i="1"/>
  <c r="AN71" i="1"/>
  <c r="AN70" i="1" s="1"/>
  <c r="E9" i="2" s="1"/>
  <c r="AM70" i="1"/>
  <c r="F8" i="2"/>
  <c r="AO25" i="1"/>
  <c r="F7" i="2" s="1"/>
  <c r="F11" i="2"/>
  <c r="F9" i="2"/>
  <c r="E8" i="2"/>
  <c r="AM25" i="1"/>
  <c r="P25" i="1"/>
  <c r="P106" i="1" s="1"/>
  <c r="AM106" i="1" l="1"/>
  <c r="AN106" i="1"/>
  <c r="AO106" i="1"/>
  <c r="F10" i="2"/>
  <c r="E10" i="2"/>
  <c r="E11" i="2" l="1"/>
  <c r="F6" i="2" l="1"/>
  <c r="Y19" i="1" l="1"/>
  <c r="W19" i="1"/>
  <c r="B11" i="2"/>
  <c r="D11" i="2" s="1"/>
  <c r="B10" i="2"/>
  <c r="D10" i="2" s="1"/>
  <c r="B9" i="2"/>
  <c r="D9" i="2" s="1"/>
  <c r="B8" i="2"/>
  <c r="D8" i="2" s="1"/>
  <c r="D7" i="2"/>
  <c r="B6" i="2" l="1"/>
  <c r="D6" i="2" l="1"/>
  <c r="C6" i="2"/>
  <c r="E6" i="2" l="1"/>
  <c r="AC73" i="1" l="1"/>
  <c r="AC106" i="1" s="1"/>
</calcChain>
</file>

<file path=xl/sharedStrings.xml><?xml version="1.0" encoding="utf-8"?>
<sst xmlns="http://schemas.openxmlformats.org/spreadsheetml/2006/main" count="619" uniqueCount="293">
  <si>
    <t>"Келісемін"</t>
  </si>
  <si>
    <t>""Бекітемін""</t>
  </si>
  <si>
    <t>М.О.</t>
  </si>
  <si>
    <t>Атауы</t>
  </si>
  <si>
    <t>Балабақша сыйымдылығы</t>
  </si>
  <si>
    <t>Балабақша бала саны</t>
  </si>
  <si>
    <t>Барлық топ саны</t>
  </si>
  <si>
    <t>ОНЫҢ ІШІНДЕ:</t>
  </si>
  <si>
    <t xml:space="preserve"> </t>
  </si>
  <si>
    <t>жуылатын аудан</t>
  </si>
  <si>
    <t>№</t>
  </si>
  <si>
    <t xml:space="preserve">Қызметтік лауазымы </t>
  </si>
  <si>
    <t>білімі</t>
  </si>
  <si>
    <t>еңбек өтілі</t>
  </si>
  <si>
    <t>санаты, дәрежесі</t>
  </si>
  <si>
    <t xml:space="preserve">Коэффициент </t>
  </si>
  <si>
    <t xml:space="preserve">штат бірлігі </t>
  </si>
  <si>
    <t>Лауазымдық жалақысы</t>
  </si>
  <si>
    <t>ҚОСЫМША  АҚЫ</t>
  </si>
  <si>
    <t>Мектепке дейінгі тәрбие және оқыту ұйымдарындағы тәрбиешілердің көмекшілеріне залалсыздандырғыш заттармен жұмыс істегені үшін</t>
  </si>
  <si>
    <t>Ауыр (ерекше ауыр) қол еңбегі жұмыстарымен және еңбек жағдайлары зиянды (ерекше зиянды) және қауіпті (ерекше қауіпті) жұмыстармен айналысатын қызметкерлерге қосымша ақы</t>
  </si>
  <si>
    <t xml:space="preserve">Дизенфекциялағаны үшін БЛЖ дан </t>
  </si>
  <si>
    <t>Дене шынықтыру мұғалімдеріне 17 697 теңге көлемінде үстемақы.</t>
  </si>
  <si>
    <t>БЛЖ-30%</t>
  </si>
  <si>
    <t>БЛЖ -40%</t>
  </si>
  <si>
    <t>саны</t>
  </si>
  <si>
    <t>сумма</t>
  </si>
  <si>
    <t>ставка</t>
  </si>
  <si>
    <t>БЛОК А ( басқарушылық қызметкерлер)</t>
  </si>
  <si>
    <t>БЛОК В (негізгі қызметкерлер)</t>
  </si>
  <si>
    <t>БЛОК С (әкімшілік қызметкерлер)</t>
  </si>
  <si>
    <t>БЛОК Д (Көмекші қызметкерлер)</t>
  </si>
  <si>
    <t>Жұмысшы</t>
  </si>
  <si>
    <t>БАРЛЫҒЫ</t>
  </si>
  <si>
    <t>Бір Жолғы сауықтыру  (мың теңге)</t>
  </si>
  <si>
    <t>функциональдық топтың атауы</t>
  </si>
  <si>
    <t xml:space="preserve">Вакант/ бос орындар </t>
  </si>
  <si>
    <t>Барлығы</t>
  </si>
  <si>
    <t>1</t>
  </si>
  <si>
    <t>Әкімгершілік қызметкерлер</t>
  </si>
  <si>
    <t>Көмекші қызметкерлер</t>
  </si>
  <si>
    <t>04.01.2023 жыл</t>
  </si>
  <si>
    <t>Маңғыстау облысының білім басқармасының Жаңаөзен қаласы бойынша білім бөлімі басшысы                                                 О.Р.Табынчаев________________________</t>
  </si>
  <si>
    <t xml:space="preserve">Диплом №                                                           күні айы жылы </t>
  </si>
  <si>
    <t xml:space="preserve">Бұйрық №                                                           күні айы жылы                         </t>
  </si>
  <si>
    <t>05.09.2023 жыл</t>
  </si>
  <si>
    <t>10% қосымша ақы   (гр10*10%)</t>
  </si>
  <si>
    <t>Біліктілік санаты үшін қосымша ақы</t>
  </si>
  <si>
    <t>біліктілік санаты бар білім беру ұйымдарының педагогтеріне:</t>
  </si>
  <si>
    <t>ЛА-50%</t>
  </si>
  <si>
    <t>ЛА-40%</t>
  </si>
  <si>
    <t>ЛА-35%</t>
  </si>
  <si>
    <t>ЛА-30%</t>
  </si>
  <si>
    <t>білім беру ұйымдарының басқару біліктілік санаты бар басшылары мен олардың орынбасарларына:</t>
  </si>
  <si>
    <t>ЛА-100%</t>
  </si>
  <si>
    <t xml:space="preserve"> 1-санат      </t>
  </si>
  <si>
    <t xml:space="preserve"> 2-санат </t>
  </si>
  <si>
    <t xml:space="preserve"> 3-санат </t>
  </si>
  <si>
    <t>Білім беру ұйымдарында оқитын ерекше білім беру қажеттіліктері бар; психоневрологиялық паталогиясы бар (білім беру ұйымдарында оқуға тиіс емес) балалармен жұмыс істегені үшін</t>
  </si>
  <si>
    <t>казақ топ/ орыс топ</t>
  </si>
  <si>
    <r>
      <rPr>
        <sz val="9"/>
        <rFont val="Times New Roman"/>
        <family val="1"/>
        <charset val="204"/>
      </rPr>
      <t>П</t>
    </r>
    <r>
      <rPr>
        <b/>
        <sz val="9"/>
        <rFont val="Times New Roman"/>
        <family val="1"/>
        <charset val="204"/>
      </rPr>
      <t>едагог-шебер</t>
    </r>
  </si>
  <si>
    <r>
      <rPr>
        <sz val="9"/>
        <rFont val="Times New Roman"/>
        <family val="1"/>
        <charset val="204"/>
      </rPr>
      <t>П</t>
    </r>
    <r>
      <rPr>
        <b/>
        <sz val="9"/>
        <rFont val="Times New Roman"/>
        <family val="1"/>
        <charset val="204"/>
      </rPr>
      <t>едагог-зерттеуші</t>
    </r>
  </si>
  <si>
    <r>
      <rPr>
        <sz val="9"/>
        <rFont val="Times New Roman"/>
        <family val="1"/>
        <charset val="204"/>
      </rPr>
      <t>П</t>
    </r>
    <r>
      <rPr>
        <b/>
        <sz val="9"/>
        <rFont val="Times New Roman"/>
        <family val="1"/>
        <charset val="204"/>
      </rPr>
      <t>едагог-сарапшы</t>
    </r>
  </si>
  <si>
    <r>
      <rPr>
        <sz val="9"/>
        <rFont val="Times New Roman"/>
        <family val="1"/>
        <charset val="204"/>
      </rPr>
      <t>П</t>
    </r>
    <r>
      <rPr>
        <b/>
        <sz val="9"/>
        <rFont val="Times New Roman"/>
        <family val="1"/>
        <charset val="204"/>
      </rPr>
      <t>едагог-модератор</t>
    </r>
  </si>
  <si>
    <t>бет-1-2</t>
  </si>
  <si>
    <t>бет-2-2</t>
  </si>
  <si>
    <t xml:space="preserve">  04 қырқүйек  2023 жылғы 2022-2023  оқу жылына арналған</t>
  </si>
  <si>
    <t>" 04"  қырқүйек 2023 ж</t>
  </si>
  <si>
    <t xml:space="preserve"> Ш    т    а    т    т    ы    қ        к    е    с    т    е    с    і</t>
  </si>
  <si>
    <t>Жалақы  барлығы</t>
  </si>
  <si>
    <t xml:space="preserve">Барлық штат бірлігі </t>
  </si>
  <si>
    <t>Накты штат бірлік саны</t>
  </si>
  <si>
    <t xml:space="preserve">Бір жолғы сауықтыру  барлығы  </t>
  </si>
  <si>
    <t>Басқарушылық қызметкерлер</t>
  </si>
  <si>
    <t>Негізгі қызметкерлер</t>
  </si>
  <si>
    <t>Түзету коэффициенті ескерілген тарифтік мөлшерлеме (лауазымдық жалақы). 3,3-2,05 және 1,45</t>
  </si>
  <si>
    <t>ЖБ - ІІ № 0028932 23.06.1995ж.</t>
  </si>
  <si>
    <t>меңгеруші</t>
  </si>
  <si>
    <t>АОБ</t>
  </si>
  <si>
    <t>ЖБ</t>
  </si>
  <si>
    <t>А1-3-1</t>
  </si>
  <si>
    <t>А2-3-1</t>
  </si>
  <si>
    <t>ОАБ 0473192 31.05.2008ж.</t>
  </si>
  <si>
    <t>Әдіскер</t>
  </si>
  <si>
    <t>В3-2</t>
  </si>
  <si>
    <t>Бейнелеу өнері жөніндегі оқытушы</t>
  </si>
  <si>
    <t>Педагог-психолог</t>
  </si>
  <si>
    <t>ЖБ - Б № 1467341 06.06.2019ж.</t>
  </si>
  <si>
    <t>8 жыл, 7 ай</t>
  </si>
  <si>
    <t>30 жыл, 11 ай</t>
  </si>
  <si>
    <t>31жыл,7ай</t>
  </si>
  <si>
    <t>16жыл,1ай</t>
  </si>
  <si>
    <t>В3-3</t>
  </si>
  <si>
    <t>Дене тәрбиесі жөніндегі нұсқаушы</t>
  </si>
  <si>
    <t>30 жыл, 1 ай</t>
  </si>
  <si>
    <t>В3-4</t>
  </si>
  <si>
    <t>Тәрбиеші</t>
  </si>
  <si>
    <t>9 жыл, 8 ай</t>
  </si>
  <si>
    <t>музыка жетекші</t>
  </si>
  <si>
    <t>ШВ 348565 30.06.1993ж.</t>
  </si>
  <si>
    <t>ЖБ-Б № 1677584 22.05.2020ж.</t>
  </si>
  <si>
    <t>ЖБ - Б  № 1677866 22.05.2020ж.</t>
  </si>
  <si>
    <t>10 жал 3 ай</t>
  </si>
  <si>
    <t>ЖБ Б № 1573153 18.06.2020ж.</t>
  </si>
  <si>
    <t>7 жыл 2 ай</t>
  </si>
  <si>
    <t>ЖБ - Б № 1591929 18.05.2020ж.</t>
  </si>
  <si>
    <t>8 жыл 3 ай</t>
  </si>
  <si>
    <t>ЖБ - Б № 1677580 20.05.2020ж.</t>
  </si>
  <si>
    <t>16 жыл 9 ай</t>
  </si>
  <si>
    <t>РВ № 120442 30.06.1992ж.; ЖБ - Б № 1223570 30.06.2017ж.</t>
  </si>
  <si>
    <t>21 жыл 3 ай</t>
  </si>
  <si>
    <t>ЖБ - Б № 0673210 19.05.2014ж.</t>
  </si>
  <si>
    <t>7 жыл 5 ай</t>
  </si>
  <si>
    <t>ЖБ - Б № 0096704 21.05.2019ж.</t>
  </si>
  <si>
    <t>3 жыл 3 ай</t>
  </si>
  <si>
    <t>ЖБ - Б № 1365412 03.07.2018ж.</t>
  </si>
  <si>
    <t>5 жыл 2 ай</t>
  </si>
  <si>
    <t>ТКБ № 0434905 01.07.2013ж.</t>
  </si>
  <si>
    <t>10 жыл 4 ай</t>
  </si>
  <si>
    <t>В4-3</t>
  </si>
  <si>
    <t>BD № 00024781848 30.06.2023ж.</t>
  </si>
  <si>
    <t>7 жыл 8 ай</t>
  </si>
  <si>
    <t>ТКБ № 1037307 25.03.2017ж.</t>
  </si>
  <si>
    <t>9 жыл 10 ай</t>
  </si>
  <si>
    <t>ЖБ - Б № 0312546 02.07.2012ж.</t>
  </si>
  <si>
    <t>10 жыл 9 ай</t>
  </si>
  <si>
    <t>BD № 00016744053 02.06.2023ж.</t>
  </si>
  <si>
    <t>ТКБ № 0481454 25.06.2013ж.</t>
  </si>
  <si>
    <t>10жыл</t>
  </si>
  <si>
    <t>В4-4</t>
  </si>
  <si>
    <t>8 жыл 5 ай</t>
  </si>
  <si>
    <t>9 жыл 5 ай</t>
  </si>
  <si>
    <t>10 жыл 5 ай</t>
  </si>
  <si>
    <t>ЖБ - Б № 1488269 02.07.2019ж.</t>
  </si>
  <si>
    <t xml:space="preserve">5 жыл 5 ай </t>
  </si>
  <si>
    <t>ЖБ - Б № 1487881 02.07.2019ж.</t>
  </si>
  <si>
    <t>5 жыл</t>
  </si>
  <si>
    <t>КТ № 821441 30.06.1987ж.</t>
  </si>
  <si>
    <t>22 жыл 9 ай</t>
  </si>
  <si>
    <t>ТКБ № 1624878 25.06.2021ж.</t>
  </si>
  <si>
    <t>2 жыл</t>
  </si>
  <si>
    <t>Логопед-деффектолог</t>
  </si>
  <si>
    <t>Медбике</t>
  </si>
  <si>
    <t>Емдәмбике</t>
  </si>
  <si>
    <t>Педагог-ассистент</t>
  </si>
  <si>
    <t>ОАБ 0053906</t>
  </si>
  <si>
    <t>22 жыл 5 ай</t>
  </si>
  <si>
    <t>Бухгалтер</t>
  </si>
  <si>
    <t>КОБ № 0190850 30.06.2008ж.</t>
  </si>
  <si>
    <t>3 жыл 5 ай</t>
  </si>
  <si>
    <t>С3</t>
  </si>
  <si>
    <t>Хатшы</t>
  </si>
  <si>
    <t>BD № 000174855554 26.06.2023ж.</t>
  </si>
  <si>
    <t>3 жыл 10 ай</t>
  </si>
  <si>
    <t>D-1</t>
  </si>
  <si>
    <t>Тәрбиешінің көмекшісі</t>
  </si>
  <si>
    <t>5 жыл 8 ай</t>
  </si>
  <si>
    <t>11 жыл 2 ай</t>
  </si>
  <si>
    <t>12 жыл 2 ай</t>
  </si>
  <si>
    <t>8 жыл 11 ай</t>
  </si>
  <si>
    <t>4 жыл 11 ай</t>
  </si>
  <si>
    <t>12 жыл 6 ай</t>
  </si>
  <si>
    <t>9 жыл 9 ай</t>
  </si>
  <si>
    <t>11 жыл</t>
  </si>
  <si>
    <t>12 жыл 5 ай</t>
  </si>
  <si>
    <t>25 жыл 8 ай</t>
  </si>
  <si>
    <t xml:space="preserve">6 жыл 1 ай </t>
  </si>
  <si>
    <t xml:space="preserve">7 жыл 1 ай </t>
  </si>
  <si>
    <t>24 жыл 9 ай</t>
  </si>
  <si>
    <t>Қоймашы</t>
  </si>
  <si>
    <t>ЖБ № 0097373 01.07.2010ж.</t>
  </si>
  <si>
    <t>34 жыл</t>
  </si>
  <si>
    <t xml:space="preserve">Бас аспаз </t>
  </si>
  <si>
    <t>№092990 10.04.2013г.</t>
  </si>
  <si>
    <t>10 жыл</t>
  </si>
  <si>
    <t>6</t>
  </si>
  <si>
    <t>аспаз</t>
  </si>
  <si>
    <t>Б № 388395 01.07.1989ж.</t>
  </si>
  <si>
    <t>16 жыл 4 ай</t>
  </si>
  <si>
    <t>16 жыл 11 ай</t>
  </si>
  <si>
    <t>4</t>
  </si>
  <si>
    <t xml:space="preserve">4 жыл 1 ай </t>
  </si>
  <si>
    <t>2</t>
  </si>
  <si>
    <t>Кір жуу машиналарының операторы</t>
  </si>
  <si>
    <t>ЗТ-І № 907766 01.06.1985ж.</t>
  </si>
  <si>
    <t>26 жыл 8 ай</t>
  </si>
  <si>
    <t>ЛТ № 091146 05.07.1987ж.</t>
  </si>
  <si>
    <t>45 жыл</t>
  </si>
  <si>
    <t>Кастелянша</t>
  </si>
  <si>
    <t>ОАБ 0092579 10.07.2000ж.</t>
  </si>
  <si>
    <t>17 жыл</t>
  </si>
  <si>
    <t>Қызмет үй-жайларын  тазалаушы</t>
  </si>
  <si>
    <t>27 жыл 4 ай</t>
  </si>
  <si>
    <t>Аула сыпырушы</t>
  </si>
  <si>
    <t>5 жыл 6 ай</t>
  </si>
  <si>
    <t xml:space="preserve">23 жыл 1 ай </t>
  </si>
  <si>
    <t>жургізуші</t>
  </si>
  <si>
    <t>Ғимараттарға кешенді қызмет көрсететін және жөндейтін жұмысшы</t>
  </si>
  <si>
    <t>10 жыл 2 ай</t>
  </si>
  <si>
    <t>12 жыл 10 ай</t>
  </si>
  <si>
    <t xml:space="preserve">Маңғыстау облысының білім басқармасының Жаңаөзен қаласы бойынша білім бөлімінің     "№18 Мереке  бөбекжайы"   жедел басқару құқығындағы МКҚК                                                               </t>
  </si>
  <si>
    <t>№73НҚ 24.12.2021ж.</t>
  </si>
  <si>
    <t>№30НҚ 29.05.2020ж.</t>
  </si>
  <si>
    <t>№30НҚ 29.05.2019ж.</t>
  </si>
  <si>
    <t>№48НҚ 09.07.2021ж.</t>
  </si>
  <si>
    <t>9 жыл, 11 ай</t>
  </si>
  <si>
    <t>10 жыл, 3 ай</t>
  </si>
  <si>
    <t>6 жыл, 1 ай</t>
  </si>
  <si>
    <t>ТКБ № 13445991 21.06.2019ж.</t>
  </si>
  <si>
    <t>11 жыл, 9 ай</t>
  </si>
  <si>
    <t>ЖБ - Б № 1488309 02.07.2019ж.</t>
  </si>
  <si>
    <t>ТКБ № 1446128 22.06.2020ж.</t>
  </si>
  <si>
    <t>Хореограф</t>
  </si>
  <si>
    <t>4 жыл, 2 ай</t>
  </si>
  <si>
    <t>ТКБ № 1330851 02.07.2019ж.</t>
  </si>
  <si>
    <t>2 жыл, 10 ай</t>
  </si>
  <si>
    <t>ЖБ - Б № 1592225 13.07.2020ж.</t>
  </si>
  <si>
    <t>18 жыл, 11 ай</t>
  </si>
  <si>
    <t>ТКБ № 1446189 22.06.2020ж.</t>
  </si>
  <si>
    <t>2 жыл, 7 ай</t>
  </si>
  <si>
    <t>ТКБ № 0790817 01.07.2015ж.</t>
  </si>
  <si>
    <t>3 жыл, 9 ай</t>
  </si>
  <si>
    <t>ТКБ № 0621556 25.06.2014ж.</t>
  </si>
  <si>
    <t>7 жыл, 3 ай</t>
  </si>
  <si>
    <t>ЖБ - Б № 1489199 27.06.2019ж.</t>
  </si>
  <si>
    <t>ЖБ - Б № 1487788 02.07.2019ж.</t>
  </si>
  <si>
    <t>ТКБ № 1050304 03.07.2017ж.</t>
  </si>
  <si>
    <t>№ 32-13 01.06.2013ж.</t>
  </si>
  <si>
    <t>ТКБ № 1202013 27.06.2018ж.</t>
  </si>
  <si>
    <t>7 жыл</t>
  </si>
  <si>
    <t>2 жыл, 5 ай</t>
  </si>
  <si>
    <t>№ 0335020 11.06.2011ж.</t>
  </si>
  <si>
    <t>Тәрбиеші көмекшісі</t>
  </si>
  <si>
    <t>4 жыл, 9 ай</t>
  </si>
  <si>
    <t>Есепші</t>
  </si>
  <si>
    <t>ТКБ № 1210324 04.03.2019ж.</t>
  </si>
  <si>
    <t>1 жыл, 8 ай</t>
  </si>
  <si>
    <t>10 жыл, 4 ай</t>
  </si>
  <si>
    <t>К № 0897766 01.07.2009ж.</t>
  </si>
  <si>
    <t>BD № 00019482053 02.06.2021ж.</t>
  </si>
  <si>
    <t>1 жыл, 6 ай</t>
  </si>
  <si>
    <t>ТКБ № 0620845</t>
  </si>
  <si>
    <t>4 жыл, 6 ай</t>
  </si>
  <si>
    <t>ЖБ 0087521 05.07.2006ж.</t>
  </si>
  <si>
    <t>9 жыл</t>
  </si>
  <si>
    <t>6 жыл, 2 ай</t>
  </si>
  <si>
    <t xml:space="preserve">Маңғыстау облысының білім басқармасының Жаңаөзен қаласы бойынша білім бөлімінің  "№ 18 Мереке  бөбекжайы" жедел басқару құқығындағы МКҚК-ың 2023 жылғы   жалақы туралы  мәліметі                                                                  </t>
  </si>
  <si>
    <t>Есепші:______________________Мереева А. С</t>
  </si>
  <si>
    <t>тел: 8/72934/70943</t>
  </si>
  <si>
    <t>электронды: mereke18@mail.ru</t>
  </si>
  <si>
    <t>БЛА</t>
  </si>
  <si>
    <t>Түзету коэффициенті ескерілген тарифтік мөлшерлеме (ЛА)1,3</t>
  </si>
  <si>
    <t xml:space="preserve">10 жыл </t>
  </si>
  <si>
    <t>1 жыл 1 ай</t>
  </si>
  <si>
    <t>4 жыл 9 ай</t>
  </si>
  <si>
    <t>0,8 ай</t>
  </si>
  <si>
    <t>1 жыл 10ай</t>
  </si>
  <si>
    <t xml:space="preserve">6 жыл 2ай </t>
  </si>
  <si>
    <t>B3-4</t>
  </si>
  <si>
    <t>15 жыл</t>
  </si>
  <si>
    <t>2945,4 м2</t>
  </si>
  <si>
    <t>Бала күтімі демалысындағы қызметкерлер</t>
  </si>
  <si>
    <t>көмекші жұмысшы</t>
  </si>
  <si>
    <t>3жыл 10 ай</t>
  </si>
  <si>
    <t>№52НҚ 21.12.2020.</t>
  </si>
  <si>
    <t>АО</t>
  </si>
  <si>
    <t>меңгерушінің шаруашылық бөлімі жөніндегі орынбасары</t>
  </si>
  <si>
    <t>11жыл 7 ай</t>
  </si>
  <si>
    <t>Бос жұмыс орын</t>
  </si>
  <si>
    <t>Шығармашылық хореограф</t>
  </si>
  <si>
    <t xml:space="preserve"> Ескі жүйедегі Санаты </t>
  </si>
  <si>
    <t xml:space="preserve">Біліктілік санатының атауы              </t>
  </si>
  <si>
    <t xml:space="preserve">БАРЛЫҚ  ЖАЛАҚЫ  1-айға </t>
  </si>
  <si>
    <t>БАРЛЫҚ  ЖАЛАҚЫ   ЖБ  4 айға  (мың теңге)</t>
  </si>
  <si>
    <t>модератор</t>
  </si>
  <si>
    <t>Модератор</t>
  </si>
  <si>
    <t>2-санат</t>
  </si>
  <si>
    <t>1-санат</t>
  </si>
  <si>
    <r>
      <t xml:space="preserve">1,5 жас  - 2 жас аралығы </t>
    </r>
    <r>
      <rPr>
        <b/>
        <sz val="8"/>
        <rFont val="Times New Roman"/>
        <family val="1"/>
        <charset val="204"/>
      </rPr>
      <t>Бөбекжай топ</t>
    </r>
  </si>
  <si>
    <r>
      <t xml:space="preserve">2 - 3 жас аралығы </t>
    </r>
    <r>
      <rPr>
        <b/>
        <sz val="8"/>
        <rFont val="Times New Roman"/>
        <family val="1"/>
        <charset val="204"/>
      </rPr>
      <t xml:space="preserve"> Кіші топ</t>
    </r>
  </si>
  <si>
    <r>
      <t>3 - 4 жас аралығы</t>
    </r>
    <r>
      <rPr>
        <b/>
        <sz val="8"/>
        <rFont val="Times New Roman"/>
        <family val="1"/>
        <charset val="204"/>
      </rPr>
      <t xml:space="preserve"> Ортанғы топ</t>
    </r>
  </si>
  <si>
    <r>
      <t xml:space="preserve">4 - 5 жас аралығы  </t>
    </r>
    <r>
      <rPr>
        <b/>
        <sz val="8"/>
        <rFont val="Times New Roman"/>
        <family val="1"/>
        <charset val="204"/>
      </rPr>
      <t>Ересек топ</t>
    </r>
  </si>
  <si>
    <r>
      <t xml:space="preserve">5 - 6 жас </t>
    </r>
    <r>
      <rPr>
        <b/>
        <sz val="8"/>
        <rFont val="Times New Roman"/>
        <family val="1"/>
        <charset val="204"/>
      </rPr>
      <t xml:space="preserve"> мектеп алды даярлық топ</t>
    </r>
  </si>
  <si>
    <t>Маңғыстау облысының білім басқармасының Жаңаөзен қаласы бойынша білім бөлімінің "№  18 Мереке  бөбекжайы" жедел басқару құқығындағы  МКҚК-ның директордың                                                                                                                                                            у.м.а Ажибаева Ж.А______________________</t>
  </si>
  <si>
    <t>8 жыл</t>
  </si>
  <si>
    <t>ОБ</t>
  </si>
  <si>
    <t xml:space="preserve"> №73НҚ 24.12.2021ж.</t>
  </si>
  <si>
    <t>Түзету коэффициенті ескерілген тарифтік мөлшерлеме (ЛА) 2,05 және 1,45</t>
  </si>
  <si>
    <t>Бір жолғы сауықтыру  барлығы   (ЛА) 2,05 және 1,45</t>
  </si>
  <si>
    <t>Қөбейген қаржы айырмашылығы</t>
  </si>
  <si>
    <t>Түзету коэффициенті ескерілген тарифтік мөлшерлеме (ЛА). 1,3</t>
  </si>
  <si>
    <t>кластық біліктілігі үшін үстемақы  1-сыныпты жүргізуші-35%) / (2-сыныпты жүргізуші-20%)</t>
  </si>
  <si>
    <t>БЛА-35%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</si>
</sst>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#,##0.0"/>
    <numFmt numFmtId="166" formatCode="#,##0.00_ ;\-#,##0.00\ "/>
    <numFmt numFmtId="167" formatCode="_-* #,##0\ _₽_-;\-* #,##0\ _₽_-;_-* &quot;-&quot;??\ _₽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Calibri"/>
      <family val="2"/>
      <scheme val="minor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443">
    <xf numFmtId="0" fontId="0" fillId="0" borderId="0" xfId="0"/>
    <xf numFmtId="4" fontId="3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4" fontId="3" fillId="0" borderId="0" xfId="2" applyNumberFormat="1" applyFont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vertical="center" wrapText="1"/>
    </xf>
    <xf numFmtId="3" fontId="9" fillId="0" borderId="5" xfId="2" applyNumberFormat="1" applyFont="1" applyBorder="1" applyAlignment="1">
      <alignment horizontal="center" vertical="center" wrapText="1"/>
    </xf>
    <xf numFmtId="0" fontId="17" fillId="0" borderId="0" xfId="0" applyFont="1"/>
    <xf numFmtId="0" fontId="1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3" fillId="0" borderId="0" xfId="2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4" fontId="9" fillId="0" borderId="0" xfId="0" applyNumberFormat="1" applyFont="1" applyAlignment="1">
      <alignment horizontal="left" vertical="center"/>
    </xf>
    <xf numFmtId="165" fontId="8" fillId="3" borderId="5" xfId="0" applyNumberFormat="1" applyFont="1" applyFill="1" applyBorder="1" applyAlignment="1">
      <alignment horizontal="center" vertical="center" wrapText="1"/>
    </xf>
    <xf numFmtId="165" fontId="17" fillId="2" borderId="5" xfId="0" applyNumberFormat="1" applyFont="1" applyFill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4" fontId="3" fillId="0" borderId="0" xfId="2" applyNumberFormat="1" applyFont="1" applyAlignment="1">
      <alignment horizontal="right" vertical="center"/>
    </xf>
    <xf numFmtId="4" fontId="9" fillId="0" borderId="0" xfId="2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3" fontId="9" fillId="0" borderId="2" xfId="2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left" vertical="center" wrapText="1"/>
    </xf>
    <xf numFmtId="4" fontId="16" fillId="0" borderId="0" xfId="2" applyNumberFormat="1" applyFont="1" applyAlignment="1">
      <alignment horizontal="center" vertical="center"/>
    </xf>
    <xf numFmtId="4" fontId="9" fillId="0" borderId="5" xfId="2" applyNumberFormat="1" applyFont="1" applyBorder="1" applyAlignment="1">
      <alignment horizontal="center" vertical="center" wrapText="1"/>
    </xf>
    <xf numFmtId="0" fontId="14" fillId="0" borderId="5" xfId="1" applyNumberFormat="1" applyFont="1" applyFill="1" applyBorder="1" applyAlignment="1">
      <alignment horizontal="center" vertical="center" wrapText="1"/>
    </xf>
    <xf numFmtId="3" fontId="9" fillId="0" borderId="8" xfId="2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left" vertical="center" wrapText="1"/>
    </xf>
    <xf numFmtId="0" fontId="9" fillId="0" borderId="8" xfId="2" applyFont="1" applyBorder="1" applyAlignment="1">
      <alignment horizontal="center" vertical="center"/>
    </xf>
    <xf numFmtId="166" fontId="14" fillId="0" borderId="5" xfId="1" applyNumberFormat="1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/>
    </xf>
    <xf numFmtId="0" fontId="6" fillId="0" borderId="0" xfId="2" applyFont="1" applyAlignment="1">
      <alignment horizontal="right" vertical="center" wrapText="1"/>
    </xf>
    <xf numFmtId="4" fontId="6" fillId="0" borderId="0" xfId="2" applyNumberFormat="1" applyFont="1" applyAlignment="1">
      <alignment horizontal="center" vertical="center" wrapText="1"/>
    </xf>
    <xf numFmtId="4" fontId="6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4" fontId="6" fillId="0" borderId="0" xfId="2" applyNumberFormat="1" applyFont="1" applyAlignment="1">
      <alignment horizontal="right" vertical="center"/>
    </xf>
    <xf numFmtId="4" fontId="5" fillId="0" borderId="0" xfId="2" applyNumberFormat="1" applyFont="1" applyAlignment="1">
      <alignment horizontal="left" vertical="center" wrapText="1"/>
    </xf>
    <xf numFmtId="4" fontId="5" fillId="0" borderId="0" xfId="2" applyNumberFormat="1" applyFont="1" applyAlignment="1">
      <alignment horizontal="left" vertical="center"/>
    </xf>
    <xf numFmtId="2" fontId="4" fillId="0" borderId="0" xfId="2" applyNumberFormat="1" applyFont="1" applyAlignment="1">
      <alignment horizontal="center" vertical="center"/>
    </xf>
    <xf numFmtId="4" fontId="4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0" fillId="0" borderId="0" xfId="0" applyNumberFormat="1" applyFont="1" applyAlignment="1">
      <alignment vertical="center" wrapText="1"/>
    </xf>
    <xf numFmtId="4" fontId="10" fillId="0" borderId="0" xfId="0" applyNumberFormat="1" applyFont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4" fontId="3" fillId="0" borderId="5" xfId="2" applyNumberFormat="1" applyFont="1" applyBorder="1" applyAlignment="1">
      <alignment horizontal="center" vertical="center" wrapText="1"/>
    </xf>
    <xf numFmtId="49" fontId="21" fillId="0" borderId="5" xfId="1" applyNumberFormat="1" applyFont="1" applyFill="1" applyBorder="1" applyAlignment="1">
      <alignment horizontal="center" vertical="center" wrapText="1"/>
    </xf>
    <xf numFmtId="4" fontId="10" fillId="0" borderId="0" xfId="2" applyNumberFormat="1" applyFont="1" applyAlignment="1">
      <alignment horizontal="center" vertical="center"/>
    </xf>
    <xf numFmtId="4" fontId="10" fillId="0" borderId="0" xfId="2" applyNumberFormat="1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4" fontId="10" fillId="0" borderId="0" xfId="2" applyNumberFormat="1" applyFont="1" applyAlignment="1">
      <alignment horizontal="center" vertical="center" wrapText="1"/>
    </xf>
    <xf numFmtId="4" fontId="10" fillId="0" borderId="0" xfId="2" applyNumberFormat="1" applyFont="1" applyAlignment="1">
      <alignment horizontal="left" vertical="center" wrapText="1"/>
    </xf>
    <xf numFmtId="4" fontId="22" fillId="0" borderId="0" xfId="2" applyNumberFormat="1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" fontId="10" fillId="4" borderId="5" xfId="2" applyNumberFormat="1" applyFont="1" applyFill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2" fontId="4" fillId="4" borderId="1" xfId="2" applyNumberFormat="1" applyFont="1" applyFill="1" applyBorder="1" applyAlignment="1">
      <alignment horizontal="center" vertical="center" wrapText="1"/>
    </xf>
    <xf numFmtId="3" fontId="4" fillId="4" borderId="1" xfId="2" applyNumberFormat="1" applyFont="1" applyFill="1" applyBorder="1" applyAlignment="1">
      <alignment horizontal="center" vertical="center" wrapText="1"/>
    </xf>
    <xf numFmtId="165" fontId="4" fillId="4" borderId="1" xfId="2" applyNumberFormat="1" applyFont="1" applyFill="1" applyBorder="1" applyAlignment="1">
      <alignment horizontal="center" vertical="center" wrapText="1"/>
    </xf>
    <xf numFmtId="167" fontId="4" fillId="4" borderId="1" xfId="1" applyNumberFormat="1" applyFont="1" applyFill="1" applyBorder="1" applyAlignment="1">
      <alignment horizontal="center" vertical="center" wrapText="1"/>
    </xf>
    <xf numFmtId="167" fontId="9" fillId="0" borderId="2" xfId="1" applyNumberFormat="1" applyFont="1" applyFill="1" applyBorder="1" applyAlignment="1">
      <alignment horizontal="center" vertical="center" wrapText="1"/>
    </xf>
    <xf numFmtId="167" fontId="9" fillId="0" borderId="8" xfId="1" applyNumberFormat="1" applyFont="1" applyFill="1" applyBorder="1" applyAlignment="1">
      <alignment horizontal="center" vertical="center" wrapText="1"/>
    </xf>
    <xf numFmtId="167" fontId="9" fillId="0" borderId="5" xfId="1" applyNumberFormat="1" applyFont="1" applyFill="1" applyBorder="1" applyAlignment="1">
      <alignment horizontal="center" vertical="center" wrapText="1"/>
    </xf>
    <xf numFmtId="167" fontId="15" fillId="0" borderId="2" xfId="1" applyNumberFormat="1" applyFont="1" applyFill="1" applyBorder="1" applyAlignment="1">
      <alignment horizontal="center" vertical="center"/>
    </xf>
    <xf numFmtId="167" fontId="15" fillId="0" borderId="8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67" fontId="9" fillId="0" borderId="3" xfId="1" applyNumberFormat="1" applyFont="1" applyFill="1" applyBorder="1" applyAlignment="1">
      <alignment horizontal="center" vertical="center" wrapText="1"/>
    </xf>
    <xf numFmtId="165" fontId="4" fillId="4" borderId="21" xfId="2" applyNumberFormat="1" applyFont="1" applyFill="1" applyBorder="1" applyAlignment="1">
      <alignment horizontal="right" vertical="center" wrapText="1"/>
    </xf>
    <xf numFmtId="167" fontId="8" fillId="3" borderId="5" xfId="1" applyNumberFormat="1" applyFont="1" applyFill="1" applyBorder="1" applyAlignment="1">
      <alignment horizontal="center" vertical="center" wrapText="1"/>
    </xf>
    <xf numFmtId="167" fontId="17" fillId="0" borderId="5" xfId="1" applyNumberFormat="1" applyFont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7" fontId="17" fillId="0" borderId="0" xfId="0" applyNumberFormat="1" applyFont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top" wrapText="1"/>
    </xf>
    <xf numFmtId="3" fontId="9" fillId="2" borderId="5" xfId="2" applyNumberFormat="1" applyFont="1" applyFill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center" wrapText="1"/>
    </xf>
    <xf numFmtId="4" fontId="9" fillId="2" borderId="5" xfId="3" applyNumberFormat="1" applyFont="1" applyFill="1" applyBorder="1" applyAlignment="1">
      <alignment horizontal="center" vertical="top" wrapText="1"/>
    </xf>
    <xf numFmtId="2" fontId="14" fillId="0" borderId="8" xfId="1" applyNumberFormat="1" applyFont="1" applyFill="1" applyBorder="1" applyAlignment="1">
      <alignment horizontal="center" vertical="center" wrapText="1"/>
    </xf>
    <xf numFmtId="0" fontId="25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/>
    </xf>
    <xf numFmtId="0" fontId="25" fillId="0" borderId="2" xfId="0" applyFont="1" applyBorder="1" applyAlignment="1">
      <alignment vertical="center" wrapText="1"/>
    </xf>
    <xf numFmtId="4" fontId="9" fillId="0" borderId="2" xfId="2" applyNumberFormat="1" applyFont="1" applyBorder="1" applyAlignment="1">
      <alignment horizontal="center" vertical="top" wrapText="1"/>
    </xf>
    <xf numFmtId="3" fontId="15" fillId="4" borderId="1" xfId="0" applyNumberFormat="1" applyFont="1" applyFill="1" applyBorder="1" applyAlignment="1">
      <alignment horizontal="left" vertical="center" wrapText="1"/>
    </xf>
    <xf numFmtId="167" fontId="5" fillId="4" borderId="1" xfId="1" applyNumberFormat="1" applyFont="1" applyFill="1" applyBorder="1" applyAlignment="1">
      <alignment horizontal="center" vertical="center" wrapText="1"/>
    </xf>
    <xf numFmtId="167" fontId="5" fillId="4" borderId="22" xfId="1" applyNumberFormat="1" applyFont="1" applyFill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top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" fontId="10" fillId="4" borderId="5" xfId="2" applyNumberFormat="1" applyFont="1" applyFill="1" applyBorder="1" applyAlignment="1">
      <alignment horizontal="center" vertical="center" wrapText="1"/>
    </xf>
    <xf numFmtId="4" fontId="10" fillId="4" borderId="18" xfId="2" applyNumberFormat="1" applyFont="1" applyFill="1" applyBorder="1" applyAlignment="1">
      <alignment horizontal="center" vertical="center" wrapText="1"/>
    </xf>
    <xf numFmtId="4" fontId="4" fillId="4" borderId="5" xfId="2" applyNumberFormat="1" applyFont="1" applyFill="1" applyBorder="1" applyAlignment="1">
      <alignment horizontal="center" vertical="center" wrapText="1"/>
    </xf>
    <xf numFmtId="4" fontId="3" fillId="0" borderId="0" xfId="2" applyNumberFormat="1" applyFont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4" fontId="16" fillId="0" borderId="0" xfId="2" applyNumberFormat="1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16" fillId="0" borderId="5" xfId="0" applyNumberFormat="1" applyFont="1" applyBorder="1" applyAlignment="1">
      <alignment horizontal="center" vertical="center" wrapText="1"/>
    </xf>
    <xf numFmtId="1" fontId="16" fillId="0" borderId="8" xfId="0" applyNumberFormat="1" applyFont="1" applyBorder="1" applyAlignment="1">
      <alignment horizontal="center" vertical="center" wrapText="1"/>
    </xf>
    <xf numFmtId="3" fontId="4" fillId="0" borderId="12" xfId="2" applyNumberFormat="1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vertical="top" wrapText="1"/>
    </xf>
    <xf numFmtId="2" fontId="16" fillId="2" borderId="5" xfId="0" applyNumberFormat="1" applyFont="1" applyFill="1" applyBorder="1" applyAlignment="1">
      <alignment horizontal="left" vertical="top" wrapText="1"/>
    </xf>
    <xf numFmtId="4" fontId="16" fillId="0" borderId="5" xfId="2" applyNumberFormat="1" applyFont="1" applyBorder="1" applyAlignment="1">
      <alignment horizontal="left" vertical="center" wrapText="1"/>
    </xf>
    <xf numFmtId="4" fontId="16" fillId="2" borderId="5" xfId="2" applyNumberFormat="1" applyFont="1" applyFill="1" applyBorder="1" applyAlignment="1">
      <alignment horizontal="left" vertical="top" wrapText="1"/>
    </xf>
    <xf numFmtId="2" fontId="16" fillId="0" borderId="5" xfId="0" applyNumberFormat="1" applyFont="1" applyBorder="1" applyAlignment="1">
      <alignment horizontal="left" vertical="center" wrapText="1"/>
    </xf>
    <xf numFmtId="2" fontId="16" fillId="2" borderId="5" xfId="0" applyNumberFormat="1" applyFont="1" applyFill="1" applyBorder="1" applyAlignment="1">
      <alignment horizontal="left" vertical="justify"/>
    </xf>
    <xf numFmtId="4" fontId="16" fillId="0" borderId="0" xfId="2" applyNumberFormat="1" applyFont="1" applyAlignment="1">
      <alignment horizontal="left" vertical="center" wrapText="1"/>
    </xf>
    <xf numFmtId="4" fontId="4" fillId="0" borderId="0" xfId="2" applyNumberFormat="1" applyFont="1" applyAlignment="1">
      <alignment horizontal="center" vertical="center" wrapText="1"/>
    </xf>
    <xf numFmtId="43" fontId="4" fillId="4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3" fontId="4" fillId="4" borderId="34" xfId="1" applyNumberFormat="1" applyFont="1" applyFill="1" applyBorder="1" applyAlignment="1">
      <alignment horizontal="center" vertical="center" wrapText="1"/>
    </xf>
    <xf numFmtId="167" fontId="4" fillId="4" borderId="34" xfId="1" applyNumberFormat="1" applyFont="1" applyFill="1" applyBorder="1" applyAlignment="1">
      <alignment horizontal="center" vertical="center" wrapText="1"/>
    </xf>
    <xf numFmtId="165" fontId="4" fillId="4" borderId="33" xfId="2" applyNumberFormat="1" applyFont="1" applyFill="1" applyBorder="1" applyAlignment="1">
      <alignment horizontal="right" vertical="center" wrapText="1"/>
    </xf>
    <xf numFmtId="165" fontId="4" fillId="4" borderId="34" xfId="2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2" fontId="16" fillId="2" borderId="0" xfId="0" applyNumberFormat="1" applyFont="1" applyFill="1" applyBorder="1" applyAlignment="1">
      <alignment vertical="justify" wrapText="1"/>
    </xf>
    <xf numFmtId="2" fontId="16" fillId="2" borderId="0" xfId="0" applyNumberFormat="1" applyFont="1" applyFill="1" applyBorder="1" applyAlignment="1">
      <alignment horizontal="left" vertical="top" wrapText="1"/>
    </xf>
    <xf numFmtId="4" fontId="9" fillId="0" borderId="0" xfId="2" applyNumberFormat="1" applyFont="1" applyBorder="1" applyAlignment="1">
      <alignment horizontal="center" vertical="center" wrapText="1"/>
    </xf>
    <xf numFmtId="4" fontId="3" fillId="0" borderId="0" xfId="2" applyNumberFormat="1" applyFont="1" applyBorder="1" applyAlignment="1">
      <alignment horizontal="center" vertical="center" wrapText="1"/>
    </xf>
    <xf numFmtId="3" fontId="9" fillId="0" borderId="0" xfId="2" applyNumberFormat="1" applyFont="1" applyBorder="1" applyAlignment="1">
      <alignment horizontal="center" vertical="center" wrapText="1"/>
    </xf>
    <xf numFmtId="49" fontId="21" fillId="0" borderId="0" xfId="1" applyNumberFormat="1" applyFont="1" applyFill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167" fontId="9" fillId="0" borderId="0" xfId="1" applyNumberFormat="1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left" vertical="center" wrapText="1"/>
    </xf>
    <xf numFmtId="2" fontId="9" fillId="2" borderId="0" xfId="0" applyNumberFormat="1" applyFont="1" applyFill="1" applyBorder="1" applyAlignment="1">
      <alignment horizontal="left" vertical="top" wrapText="1"/>
    </xf>
    <xf numFmtId="4" fontId="16" fillId="0" borderId="0" xfId="2" applyNumberFormat="1" applyFont="1" applyBorder="1" applyAlignment="1">
      <alignment horizontal="center" vertical="center"/>
    </xf>
    <xf numFmtId="4" fontId="9" fillId="0" borderId="5" xfId="2" applyNumberFormat="1" applyFont="1" applyBorder="1" applyAlignment="1">
      <alignment horizontal="center" vertical="top" wrapText="1"/>
    </xf>
    <xf numFmtId="2" fontId="14" fillId="0" borderId="5" xfId="1" applyNumberFormat="1" applyFont="1" applyFill="1" applyBorder="1" applyAlignment="1">
      <alignment horizontal="center" vertical="center" wrapText="1"/>
    </xf>
    <xf numFmtId="167" fontId="15" fillId="0" borderId="5" xfId="1" applyNumberFormat="1" applyFont="1" applyFill="1" applyBorder="1" applyAlignment="1">
      <alignment horizontal="center" vertical="center"/>
    </xf>
    <xf numFmtId="3" fontId="15" fillId="0" borderId="5" xfId="0" applyNumberFormat="1" applyFont="1" applyBorder="1" applyAlignment="1">
      <alignment horizontal="left" vertical="center" wrapText="1"/>
    </xf>
    <xf numFmtId="0" fontId="9" fillId="0" borderId="15" xfId="0" applyFont="1" applyBorder="1" applyAlignment="1">
      <alignment horizontal="right" vertical="center" wrapText="1"/>
    </xf>
    <xf numFmtId="167" fontId="9" fillId="0" borderId="6" xfId="1" applyNumberFormat="1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right" vertical="center" wrapText="1"/>
    </xf>
    <xf numFmtId="0" fontId="16" fillId="0" borderId="18" xfId="0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 wrapText="1"/>
    </xf>
    <xf numFmtId="3" fontId="9" fillId="0" borderId="18" xfId="2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top" wrapText="1"/>
    </xf>
    <xf numFmtId="4" fontId="9" fillId="0" borderId="18" xfId="2" applyNumberFormat="1" applyFont="1" applyBorder="1" applyAlignment="1">
      <alignment horizontal="center" vertical="top" wrapText="1"/>
    </xf>
    <xf numFmtId="2" fontId="14" fillId="0" borderId="18" xfId="1" applyNumberFormat="1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4" fillId="0" borderId="18" xfId="1" applyNumberFormat="1" applyFont="1" applyFill="1" applyBorder="1" applyAlignment="1">
      <alignment horizontal="center" vertical="center" wrapText="1"/>
    </xf>
    <xf numFmtId="167" fontId="9" fillId="0" borderId="18" xfId="1" applyNumberFormat="1" applyFont="1" applyFill="1" applyBorder="1" applyAlignment="1">
      <alignment horizontal="center" vertical="center" wrapText="1"/>
    </xf>
    <xf numFmtId="167" fontId="15" fillId="0" borderId="18" xfId="1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left" vertical="center" wrapText="1"/>
    </xf>
    <xf numFmtId="167" fontId="9" fillId="0" borderId="19" xfId="1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right" vertical="center" wrapText="1"/>
    </xf>
    <xf numFmtId="2" fontId="14" fillId="0" borderId="2" xfId="1" applyNumberFormat="1" applyFont="1" applyFill="1" applyBorder="1" applyAlignment="1">
      <alignment horizontal="center" vertical="center" wrapText="1"/>
    </xf>
    <xf numFmtId="165" fontId="4" fillId="4" borderId="1" xfId="2" applyNumberFormat="1" applyFont="1" applyFill="1" applyBorder="1" applyAlignment="1">
      <alignment horizontal="right" vertical="center" wrapText="1"/>
    </xf>
    <xf numFmtId="167" fontId="16" fillId="0" borderId="0" xfId="1" applyNumberFormat="1" applyFont="1" applyFill="1" applyAlignment="1">
      <alignment horizontal="center" vertical="center"/>
    </xf>
    <xf numFmtId="2" fontId="4" fillId="4" borderId="12" xfId="2" applyNumberFormat="1" applyFont="1" applyFill="1" applyBorder="1" applyAlignment="1">
      <alignment horizontal="center" vertical="center" wrapText="1"/>
    </xf>
    <xf numFmtId="167" fontId="4" fillId="4" borderId="29" xfId="1" applyNumberFormat="1" applyFont="1" applyFill="1" applyBorder="1" applyAlignment="1">
      <alignment horizontal="center" vertical="center" wrapText="1"/>
    </xf>
    <xf numFmtId="167" fontId="4" fillId="4" borderId="33" xfId="1" applyNumberFormat="1" applyFont="1" applyFill="1" applyBorder="1" applyAlignment="1">
      <alignment horizontal="right" vertical="center" wrapText="1"/>
    </xf>
    <xf numFmtId="167" fontId="4" fillId="4" borderId="35" xfId="1" applyNumberFormat="1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right" vertical="center" wrapText="1"/>
    </xf>
    <xf numFmtId="4" fontId="9" fillId="0" borderId="13" xfId="2" applyNumberFormat="1" applyFont="1" applyBorder="1" applyAlignment="1">
      <alignment horizontal="center" vertical="center" wrapText="1"/>
    </xf>
    <xf numFmtId="4" fontId="3" fillId="0" borderId="13" xfId="2" applyNumberFormat="1" applyFont="1" applyBorder="1" applyAlignment="1">
      <alignment horizontal="center" vertical="center" wrapText="1"/>
    </xf>
    <xf numFmtId="3" fontId="9" fillId="0" borderId="13" xfId="2" applyNumberFormat="1" applyFont="1" applyBorder="1" applyAlignment="1">
      <alignment horizontal="center" vertical="center" wrapText="1"/>
    </xf>
    <xf numFmtId="1" fontId="9" fillId="2" borderId="13" xfId="0" applyNumberFormat="1" applyFont="1" applyFill="1" applyBorder="1" applyAlignment="1">
      <alignment horizontal="center" vertical="top" wrapText="1"/>
    </xf>
    <xf numFmtId="2" fontId="9" fillId="0" borderId="13" xfId="0" applyNumberFormat="1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/>
    </xf>
    <xf numFmtId="167" fontId="9" fillId="0" borderId="13" xfId="1" applyNumberFormat="1" applyFont="1" applyFill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left" vertical="center" wrapText="1"/>
    </xf>
    <xf numFmtId="2" fontId="9" fillId="2" borderId="13" xfId="0" applyNumberFormat="1" applyFont="1" applyFill="1" applyBorder="1" applyAlignment="1">
      <alignment horizontal="center" vertical="top" wrapText="1"/>
    </xf>
    <xf numFmtId="167" fontId="9" fillId="0" borderId="20" xfId="1" applyNumberFormat="1" applyFont="1" applyFill="1" applyBorder="1" applyAlignment="1">
      <alignment horizontal="center" vertical="center" wrapText="1"/>
    </xf>
    <xf numFmtId="2" fontId="16" fillId="2" borderId="18" xfId="0" applyNumberFormat="1" applyFont="1" applyFill="1" applyBorder="1" applyAlignment="1">
      <alignment horizontal="left" vertical="top" wrapText="1"/>
    </xf>
    <xf numFmtId="4" fontId="9" fillId="0" borderId="18" xfId="2" applyNumberFormat="1" applyFont="1" applyBorder="1" applyAlignment="1">
      <alignment horizontal="center" vertical="center" wrapText="1"/>
    </xf>
    <xf numFmtId="4" fontId="3" fillId="0" borderId="18" xfId="2" applyNumberFormat="1" applyFont="1" applyBorder="1" applyAlignment="1">
      <alignment horizontal="center" vertical="center" wrapText="1"/>
    </xf>
    <xf numFmtId="49" fontId="21" fillId="0" borderId="18" xfId="1" applyNumberFormat="1" applyFont="1" applyFill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/>
    </xf>
    <xf numFmtId="167" fontId="4" fillId="4" borderId="12" xfId="1" applyNumberFormat="1" applyFont="1" applyFill="1" applyBorder="1" applyAlignment="1">
      <alignment horizontal="center" vertical="center" wrapText="1"/>
    </xf>
    <xf numFmtId="3" fontId="4" fillId="4" borderId="12" xfId="2" applyNumberFormat="1" applyFont="1" applyFill="1" applyBorder="1" applyAlignment="1">
      <alignment horizontal="center" vertical="center" wrapText="1"/>
    </xf>
    <xf numFmtId="4" fontId="16" fillId="2" borderId="13" xfId="2" applyNumberFormat="1" applyFont="1" applyFill="1" applyBorder="1" applyAlignment="1">
      <alignment horizontal="left" vertical="top" wrapText="1"/>
    </xf>
    <xf numFmtId="166" fontId="14" fillId="0" borderId="13" xfId="1" applyNumberFormat="1" applyFont="1" applyFill="1" applyBorder="1" applyAlignment="1">
      <alignment horizontal="center" vertical="center" wrapText="1"/>
    </xf>
    <xf numFmtId="4" fontId="9" fillId="2" borderId="13" xfId="3" applyNumberFormat="1" applyFont="1" applyFill="1" applyBorder="1" applyAlignment="1">
      <alignment horizontal="center" vertical="top" wrapText="1"/>
    </xf>
    <xf numFmtId="2" fontId="16" fillId="2" borderId="18" xfId="0" applyNumberFormat="1" applyFont="1" applyFill="1" applyBorder="1" applyAlignment="1">
      <alignment vertical="top" wrapText="1"/>
    </xf>
    <xf numFmtId="4" fontId="16" fillId="2" borderId="18" xfId="2" applyNumberFormat="1" applyFont="1" applyFill="1" applyBorder="1" applyAlignment="1">
      <alignment horizontal="left" vertical="top" wrapText="1"/>
    </xf>
    <xf numFmtId="4" fontId="16" fillId="0" borderId="18" xfId="2" applyNumberFormat="1" applyFont="1" applyBorder="1" applyAlignment="1">
      <alignment horizontal="left" vertical="center" wrapText="1"/>
    </xf>
    <xf numFmtId="166" fontId="14" fillId="0" borderId="18" xfId="1" applyNumberFormat="1" applyFont="1" applyFill="1" applyBorder="1" applyAlignment="1">
      <alignment horizontal="center" vertical="center" wrapText="1"/>
    </xf>
    <xf numFmtId="4" fontId="9" fillId="2" borderId="18" xfId="3" applyNumberFormat="1" applyFont="1" applyFill="1" applyBorder="1" applyAlignment="1">
      <alignment horizontal="center" vertical="top" wrapText="1"/>
    </xf>
    <xf numFmtId="167" fontId="4" fillId="4" borderId="31" xfId="1" applyNumberFormat="1" applyFont="1" applyFill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/>
    </xf>
    <xf numFmtId="166" fontId="14" fillId="0" borderId="13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3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166" fontId="14" fillId="0" borderId="18" xfId="1" applyNumberFormat="1" applyFont="1" applyFill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167" fontId="4" fillId="4" borderId="23" xfId="1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2" fontId="16" fillId="2" borderId="13" xfId="0" applyNumberFormat="1" applyFont="1" applyFill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center" wrapText="1"/>
    </xf>
    <xf numFmtId="4" fontId="9" fillId="0" borderId="13" xfId="2" applyNumberFormat="1" applyFont="1" applyBorder="1" applyAlignment="1">
      <alignment horizontal="center" vertical="top" wrapText="1"/>
    </xf>
    <xf numFmtId="0" fontId="14" fillId="0" borderId="13" xfId="1" applyNumberFormat="1" applyFont="1" applyFill="1" applyBorder="1" applyAlignment="1">
      <alignment horizontal="center" vertical="center" wrapText="1"/>
    </xf>
    <xf numFmtId="167" fontId="15" fillId="0" borderId="13" xfId="1" applyNumberFormat="1" applyFont="1" applyFill="1" applyBorder="1" applyAlignment="1">
      <alignment horizontal="center" vertical="center"/>
    </xf>
    <xf numFmtId="164" fontId="4" fillId="4" borderId="29" xfId="2" applyNumberFormat="1" applyFont="1" applyFill="1" applyBorder="1" applyAlignment="1">
      <alignment horizontal="center" vertical="center" wrapText="1"/>
    </xf>
    <xf numFmtId="164" fontId="4" fillId="4" borderId="28" xfId="2" applyNumberFormat="1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left" vertical="center" wrapText="1"/>
    </xf>
    <xf numFmtId="2" fontId="16" fillId="0" borderId="13" xfId="0" applyNumberFormat="1" applyFont="1" applyBorder="1" applyAlignment="1">
      <alignment horizontal="left" vertical="center" wrapText="1"/>
    </xf>
    <xf numFmtId="164" fontId="9" fillId="5" borderId="13" xfId="0" applyNumberFormat="1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2" fontId="16" fillId="0" borderId="18" xfId="0" applyNumberFormat="1" applyFont="1" applyBorder="1" applyAlignment="1">
      <alignment horizontal="left" vertical="center" wrapText="1"/>
    </xf>
    <xf numFmtId="164" fontId="14" fillId="0" borderId="18" xfId="1" applyNumberFormat="1" applyFont="1" applyBorder="1" applyAlignment="1">
      <alignment horizontal="center" vertical="top" wrapText="1"/>
    </xf>
    <xf numFmtId="0" fontId="9" fillId="0" borderId="18" xfId="2" applyFont="1" applyBorder="1" applyAlignment="1">
      <alignment horizontal="center" vertical="top" wrapText="1"/>
    </xf>
    <xf numFmtId="0" fontId="9" fillId="5" borderId="18" xfId="0" applyFont="1" applyFill="1" applyBorder="1" applyAlignment="1">
      <alignment horizontal="center" vertical="center" wrapText="1"/>
    </xf>
    <xf numFmtId="0" fontId="10" fillId="0" borderId="17" xfId="2" applyFont="1" applyBorder="1" applyAlignment="1">
      <alignment horizontal="right" vertical="center" wrapText="1"/>
    </xf>
    <xf numFmtId="0" fontId="9" fillId="0" borderId="24" xfId="0" applyFont="1" applyBorder="1" applyAlignment="1">
      <alignment horizontal="center" vertical="center" wrapText="1"/>
    </xf>
    <xf numFmtId="2" fontId="16" fillId="0" borderId="13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4" fontId="10" fillId="4" borderId="37" xfId="2" applyNumberFormat="1" applyFont="1" applyFill="1" applyBorder="1" applyAlignment="1">
      <alignment horizontal="center" vertical="center" wrapText="1"/>
    </xf>
    <xf numFmtId="3" fontId="4" fillId="0" borderId="38" xfId="2" applyNumberFormat="1" applyFont="1" applyBorder="1" applyAlignment="1">
      <alignment horizontal="center" vertical="center" wrapText="1"/>
    </xf>
    <xf numFmtId="167" fontId="4" fillId="4" borderId="30" xfId="1" applyNumberFormat="1" applyFont="1" applyFill="1" applyBorder="1" applyAlignment="1">
      <alignment horizontal="center" vertical="center" wrapText="1"/>
    </xf>
    <xf numFmtId="167" fontId="15" fillId="0" borderId="14" xfId="1" applyNumberFormat="1" applyFont="1" applyFill="1" applyBorder="1" applyAlignment="1">
      <alignment horizontal="center" vertical="center"/>
    </xf>
    <xf numFmtId="167" fontId="15" fillId="0" borderId="37" xfId="1" applyNumberFormat="1" applyFont="1" applyFill="1" applyBorder="1" applyAlignment="1">
      <alignment horizontal="center" vertical="center"/>
    </xf>
    <xf numFmtId="167" fontId="4" fillId="4" borderId="38" xfId="1" applyNumberFormat="1" applyFont="1" applyFill="1" applyBorder="1" applyAlignment="1">
      <alignment horizontal="center" vertical="center" wrapText="1"/>
    </xf>
    <xf numFmtId="167" fontId="9" fillId="0" borderId="10" xfId="1" applyNumberFormat="1" applyFont="1" applyFill="1" applyBorder="1" applyAlignment="1">
      <alignment horizontal="center" vertical="center" wrapText="1"/>
    </xf>
    <xf numFmtId="167" fontId="9" fillId="0" borderId="37" xfId="1" applyNumberFormat="1" applyFont="1" applyFill="1" applyBorder="1" applyAlignment="1">
      <alignment horizontal="center" vertical="center" wrapText="1"/>
    </xf>
    <xf numFmtId="167" fontId="9" fillId="0" borderId="14" xfId="1" applyNumberFormat="1" applyFont="1" applyFill="1" applyBorder="1" applyAlignment="1">
      <alignment horizontal="center" vertical="center" wrapText="1"/>
    </xf>
    <xf numFmtId="167" fontId="4" fillId="4" borderId="36" xfId="1" applyNumberFormat="1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 wrapText="1"/>
    </xf>
    <xf numFmtId="3" fontId="10" fillId="0" borderId="12" xfId="2" applyNumberFormat="1" applyFont="1" applyBorder="1" applyAlignment="1">
      <alignment horizontal="center" vertical="center" wrapText="1"/>
    </xf>
    <xf numFmtId="3" fontId="3" fillId="0" borderId="13" xfId="2" applyNumberFormat="1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5" xfId="2" applyNumberFormat="1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0" borderId="18" xfId="2" applyNumberFormat="1" applyFont="1" applyBorder="1" applyAlignment="1">
      <alignment horizontal="left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 wrapText="1"/>
    </xf>
    <xf numFmtId="1" fontId="4" fillId="0" borderId="5" xfId="0" applyNumberFormat="1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3" fontId="15" fillId="0" borderId="27" xfId="0" applyNumberFormat="1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" fontId="9" fillId="0" borderId="8" xfId="2" applyNumberFormat="1" applyFont="1" applyBorder="1" applyAlignment="1">
      <alignment horizontal="center" vertical="top" wrapText="1"/>
    </xf>
    <xf numFmtId="3" fontId="15" fillId="0" borderId="26" xfId="0" applyNumberFormat="1" applyFont="1" applyBorder="1" applyAlignment="1">
      <alignment horizontal="center" vertical="center" wrapText="1"/>
    </xf>
    <xf numFmtId="167" fontId="9" fillId="0" borderId="9" xfId="1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2" fontId="16" fillId="2" borderId="8" xfId="0" applyNumberFormat="1" applyFont="1" applyFill="1" applyBorder="1" applyAlignment="1">
      <alignment horizontal="left" vertical="top" wrapText="1"/>
    </xf>
    <xf numFmtId="0" fontId="3" fillId="0" borderId="8" xfId="2" applyFont="1" applyBorder="1" applyAlignment="1">
      <alignment horizontal="left" vertical="center" wrapText="1"/>
    </xf>
    <xf numFmtId="4" fontId="9" fillId="0" borderId="8" xfId="2" applyNumberFormat="1" applyFont="1" applyBorder="1" applyAlignment="1">
      <alignment horizontal="center" vertical="center" wrapText="1"/>
    </xf>
    <xf numFmtId="4" fontId="3" fillId="0" borderId="8" xfId="2" applyNumberFormat="1" applyFont="1" applyBorder="1" applyAlignment="1">
      <alignment horizontal="center" vertical="center" wrapText="1"/>
    </xf>
    <xf numFmtId="49" fontId="21" fillId="0" borderId="8" xfId="1" applyNumberFormat="1" applyFont="1" applyFill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4" fontId="5" fillId="0" borderId="0" xfId="2" applyNumberFormat="1" applyFont="1" applyAlignment="1">
      <alignment horizontal="center" vertical="center"/>
    </xf>
    <xf numFmtId="0" fontId="8" fillId="0" borderId="0" xfId="0" applyFont="1"/>
    <xf numFmtId="167" fontId="17" fillId="0" borderId="0" xfId="0" applyNumberFormat="1" applyFont="1"/>
    <xf numFmtId="49" fontId="8" fillId="0" borderId="5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/>
    <xf numFmtId="0" fontId="8" fillId="0" borderId="5" xfId="0" applyFont="1" applyBorder="1" applyAlignment="1">
      <alignment vertical="center" wrapText="1"/>
    </xf>
    <xf numFmtId="167" fontId="7" fillId="0" borderId="5" xfId="1" applyNumberFormat="1" applyFont="1" applyFill="1" applyBorder="1" applyAlignment="1">
      <alignment horizontal="center" vertical="center" wrapText="1"/>
    </xf>
    <xf numFmtId="167" fontId="8" fillId="0" borderId="5" xfId="1" applyNumberFormat="1" applyFont="1" applyFill="1" applyBorder="1" applyAlignment="1">
      <alignment horizontal="center" vertical="center" wrapText="1"/>
    </xf>
    <xf numFmtId="167" fontId="8" fillId="0" borderId="5" xfId="1" applyNumberFormat="1" applyFont="1" applyBorder="1" applyAlignment="1">
      <alignment vertical="center" wrapText="1"/>
    </xf>
    <xf numFmtId="3" fontId="17" fillId="0" borderId="5" xfId="0" applyNumberFormat="1" applyFont="1" applyBorder="1"/>
    <xf numFmtId="1" fontId="17" fillId="0" borderId="5" xfId="0" applyNumberFormat="1" applyFont="1" applyBorder="1" applyAlignment="1">
      <alignment vertical="center" wrapText="1"/>
    </xf>
    <xf numFmtId="167" fontId="7" fillId="0" borderId="5" xfId="1" applyNumberFormat="1" applyFont="1" applyBorder="1" applyAlignment="1">
      <alignment vertical="center" wrapText="1"/>
    </xf>
    <xf numFmtId="3" fontId="17" fillId="0" borderId="0" xfId="0" applyNumberFormat="1" applyFont="1"/>
    <xf numFmtId="0" fontId="27" fillId="0" borderId="0" xfId="0" applyFont="1"/>
    <xf numFmtId="0" fontId="28" fillId="0" borderId="0" xfId="0" applyFont="1" applyBorder="1" applyAlignment="1"/>
    <xf numFmtId="49" fontId="27" fillId="0" borderId="5" xfId="0" applyNumberFormat="1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Fill="1"/>
    <xf numFmtId="0" fontId="30" fillId="0" borderId="5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>
      <alignment horizontal="left" vertical="center" wrapText="1"/>
    </xf>
    <xf numFmtId="167" fontId="27" fillId="3" borderId="5" xfId="1" applyNumberFormat="1" applyFont="1" applyFill="1" applyBorder="1" applyAlignment="1">
      <alignment horizontal="center" vertical="center" wrapText="1"/>
    </xf>
    <xf numFmtId="0" fontId="31" fillId="0" borderId="0" xfId="0" applyFont="1"/>
    <xf numFmtId="3" fontId="31" fillId="0" borderId="5" xfId="0" applyNumberFormat="1" applyFont="1" applyBorder="1"/>
    <xf numFmtId="0" fontId="27" fillId="0" borderId="5" xfId="0" applyFont="1" applyBorder="1" applyAlignment="1">
      <alignment vertical="center" wrapText="1"/>
    </xf>
    <xf numFmtId="167" fontId="27" fillId="0" borderId="5" xfId="1" applyNumberFormat="1" applyFont="1" applyBorder="1" applyAlignment="1">
      <alignment vertical="center" wrapText="1"/>
    </xf>
    <xf numFmtId="167" fontId="32" fillId="0" borderId="5" xfId="1" applyNumberFormat="1" applyFont="1" applyFill="1" applyBorder="1" applyAlignment="1">
      <alignment horizontal="center" vertical="center" wrapText="1"/>
    </xf>
    <xf numFmtId="167" fontId="31" fillId="0" borderId="5" xfId="1" applyNumberFormat="1" applyFont="1" applyBorder="1" applyAlignment="1">
      <alignment vertical="center" wrapText="1"/>
    </xf>
    <xf numFmtId="3" fontId="31" fillId="0" borderId="0" xfId="0" applyNumberFormat="1" applyFont="1"/>
    <xf numFmtId="167" fontId="31" fillId="0" borderId="5" xfId="1" applyNumberFormat="1" applyFont="1" applyFill="1" applyBorder="1" applyAlignment="1">
      <alignment horizontal="center" vertical="center" wrapText="1"/>
    </xf>
    <xf numFmtId="4" fontId="10" fillId="4" borderId="18" xfId="2" applyNumberFormat="1" applyFont="1" applyFill="1" applyBorder="1" applyAlignment="1">
      <alignment horizontal="center" vertical="center" wrapText="1"/>
    </xf>
    <xf numFmtId="43" fontId="4" fillId="4" borderId="12" xfId="1" applyNumberFormat="1" applyFont="1" applyFill="1" applyBorder="1" applyAlignment="1">
      <alignment horizontal="center" vertical="center" wrapText="1"/>
    </xf>
    <xf numFmtId="4" fontId="3" fillId="0" borderId="0" xfId="2" applyNumberFormat="1" applyFont="1" applyFill="1" applyAlignment="1">
      <alignment horizontal="center" vertical="center"/>
    </xf>
    <xf numFmtId="4" fontId="9" fillId="0" borderId="0" xfId="2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vertical="center" wrapText="1"/>
    </xf>
    <xf numFmtId="4" fontId="6" fillId="0" borderId="0" xfId="0" applyNumberFormat="1" applyFont="1" applyFill="1" applyAlignment="1">
      <alignment vertical="center"/>
    </xf>
    <xf numFmtId="4" fontId="11" fillId="0" borderId="0" xfId="0" applyNumberFormat="1" applyFont="1" applyFill="1" applyAlignment="1">
      <alignment vertical="center" wrapText="1"/>
    </xf>
    <xf numFmtId="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horizontal="center" vertical="center" wrapText="1"/>
    </xf>
    <xf numFmtId="4" fontId="6" fillId="0" borderId="0" xfId="2" applyNumberFormat="1" applyFont="1" applyFill="1" applyAlignment="1">
      <alignment horizontal="center" vertical="center"/>
    </xf>
    <xf numFmtId="167" fontId="9" fillId="0" borderId="12" xfId="1" applyNumberFormat="1" applyFont="1" applyFill="1" applyBorder="1" applyAlignment="1">
      <alignment horizontal="center" vertical="center" wrapText="1"/>
    </xf>
    <xf numFmtId="4" fontId="6" fillId="0" borderId="5" xfId="2" applyNumberFormat="1" applyFont="1" applyFill="1" applyBorder="1" applyAlignment="1">
      <alignment horizontal="center" vertical="center"/>
    </xf>
    <xf numFmtId="167" fontId="9" fillId="2" borderId="5" xfId="1" applyNumberFormat="1" applyFont="1" applyFill="1" applyBorder="1" applyAlignment="1">
      <alignment horizontal="center" vertical="center" wrapText="1"/>
    </xf>
    <xf numFmtId="167" fontId="4" fillId="2" borderId="5" xfId="1" applyNumberFormat="1" applyFont="1" applyFill="1" applyBorder="1" applyAlignment="1">
      <alignment horizontal="center" vertical="center" wrapText="1"/>
    </xf>
    <xf numFmtId="3" fontId="9" fillId="2" borderId="5" xfId="2" applyNumberFormat="1" applyFont="1" applyFill="1" applyBorder="1" applyAlignment="1">
      <alignment horizontal="center" vertical="center" wrapText="1"/>
    </xf>
    <xf numFmtId="3" fontId="9" fillId="0" borderId="5" xfId="2" applyNumberFormat="1" applyFont="1" applyFill="1" applyBorder="1" applyAlignment="1">
      <alignment horizontal="center" vertical="center" wrapText="1"/>
    </xf>
    <xf numFmtId="167" fontId="4" fillId="0" borderId="5" xfId="1" applyNumberFormat="1" applyFont="1" applyFill="1" applyBorder="1" applyAlignment="1">
      <alignment horizontal="center" vertical="center" wrapText="1"/>
    </xf>
    <xf numFmtId="3" fontId="4" fillId="4" borderId="34" xfId="2" applyNumberFormat="1" applyFont="1" applyFill="1" applyBorder="1" applyAlignment="1">
      <alignment horizontal="center" vertical="center" wrapText="1"/>
    </xf>
    <xf numFmtId="167" fontId="9" fillId="0" borderId="41" xfId="1" applyNumberFormat="1" applyFont="1" applyFill="1" applyBorder="1" applyAlignment="1">
      <alignment horizontal="center" vertical="center" wrapText="1"/>
    </xf>
    <xf numFmtId="167" fontId="9" fillId="0" borderId="1" xfId="1" applyNumberFormat="1" applyFont="1" applyFill="1" applyBorder="1" applyAlignment="1">
      <alignment horizontal="center" vertical="center" wrapText="1"/>
    </xf>
    <xf numFmtId="4" fontId="10" fillId="4" borderId="5" xfId="2" applyNumberFormat="1" applyFont="1" applyFill="1" applyBorder="1" applyAlignment="1">
      <alignment horizontal="center" vertical="center" wrapText="1"/>
    </xf>
    <xf numFmtId="4" fontId="10" fillId="4" borderId="14" xfId="2" applyNumberFormat="1" applyFont="1" applyFill="1" applyBorder="1" applyAlignment="1">
      <alignment horizontal="center" vertical="center" wrapText="1"/>
    </xf>
    <xf numFmtId="4" fontId="10" fillId="4" borderId="40" xfId="2" applyNumberFormat="1" applyFont="1" applyFill="1" applyBorder="1" applyAlignment="1">
      <alignment horizontal="center" vertical="center" wrapText="1"/>
    </xf>
    <xf numFmtId="4" fontId="10" fillId="4" borderId="39" xfId="2" applyNumberFormat="1" applyFont="1" applyFill="1" applyBorder="1" applyAlignment="1">
      <alignment horizontal="center" vertical="center" wrapText="1"/>
    </xf>
    <xf numFmtId="4" fontId="3" fillId="0" borderId="0" xfId="2" applyNumberFormat="1" applyFont="1" applyAlignment="1">
      <alignment horizontal="left" vertical="center" wrapText="1"/>
    </xf>
    <xf numFmtId="4" fontId="5" fillId="4" borderId="28" xfId="2" applyNumberFormat="1" applyFont="1" applyFill="1" applyBorder="1" applyAlignment="1">
      <alignment horizontal="center" vertical="center" wrapText="1"/>
    </xf>
    <xf numFmtId="4" fontId="5" fillId="4" borderId="29" xfId="2" applyNumberFormat="1" applyFont="1" applyFill="1" applyBorder="1" applyAlignment="1">
      <alignment horizontal="center" vertical="center" wrapText="1"/>
    </xf>
    <xf numFmtId="4" fontId="5" fillId="4" borderId="17" xfId="2" applyNumberFormat="1" applyFont="1" applyFill="1" applyBorder="1" applyAlignment="1">
      <alignment horizontal="center" vertical="center" wrapText="1"/>
    </xf>
    <xf numFmtId="4" fontId="5" fillId="4" borderId="12" xfId="2" applyNumberFormat="1" applyFont="1" applyFill="1" applyBorder="1" applyAlignment="1">
      <alignment horizontal="center" vertical="center" wrapText="1"/>
    </xf>
    <xf numFmtId="4" fontId="5" fillId="4" borderId="21" xfId="2" applyNumberFormat="1" applyFont="1" applyFill="1" applyBorder="1" applyAlignment="1">
      <alignment horizontal="center" vertical="center" wrapText="1"/>
    </xf>
    <xf numFmtId="4" fontId="5" fillId="4" borderId="1" xfId="2" applyNumberFormat="1" applyFont="1" applyFill="1" applyBorder="1" applyAlignment="1">
      <alignment horizontal="center" vertical="center" wrapText="1"/>
    </xf>
    <xf numFmtId="4" fontId="10" fillId="4" borderId="20" xfId="2" applyNumberFormat="1" applyFont="1" applyFill="1" applyBorder="1" applyAlignment="1">
      <alignment horizontal="center" vertical="center" wrapText="1"/>
    </xf>
    <xf numFmtId="4" fontId="10" fillId="4" borderId="6" xfId="2" applyNumberFormat="1" applyFont="1" applyFill="1" applyBorder="1" applyAlignment="1">
      <alignment horizontal="center" vertical="center" wrapText="1"/>
    </xf>
    <xf numFmtId="4" fontId="10" fillId="4" borderId="19" xfId="2" applyNumberFormat="1" applyFont="1" applyFill="1" applyBorder="1" applyAlignment="1">
      <alignment horizontal="center" vertical="center" wrapText="1"/>
    </xf>
    <xf numFmtId="4" fontId="10" fillId="4" borderId="13" xfId="2" applyNumberFormat="1" applyFont="1" applyFill="1" applyBorder="1" applyAlignment="1">
      <alignment horizontal="center" vertical="center" wrapText="1"/>
    </xf>
    <xf numFmtId="4" fontId="10" fillId="4" borderId="18" xfId="2" applyNumberFormat="1" applyFont="1" applyFill="1" applyBorder="1" applyAlignment="1">
      <alignment horizontal="center" vertical="center" wrapText="1"/>
    </xf>
    <xf numFmtId="4" fontId="10" fillId="4" borderId="13" xfId="2" applyNumberFormat="1" applyFont="1" applyFill="1" applyBorder="1" applyAlignment="1">
      <alignment horizontal="center" vertical="center" textRotation="90" wrapText="1"/>
    </xf>
    <xf numFmtId="4" fontId="10" fillId="4" borderId="5" xfId="2" applyNumberFormat="1" applyFont="1" applyFill="1" applyBorder="1" applyAlignment="1">
      <alignment horizontal="center" vertical="center" textRotation="90" wrapText="1"/>
    </xf>
    <xf numFmtId="4" fontId="10" fillId="4" borderId="18" xfId="2" applyNumberFormat="1" applyFont="1" applyFill="1" applyBorder="1" applyAlignment="1">
      <alignment horizontal="center" vertical="center" textRotation="90" wrapText="1"/>
    </xf>
    <xf numFmtId="4" fontId="5" fillId="0" borderId="0" xfId="2" applyNumberFormat="1" applyFont="1" applyAlignment="1">
      <alignment horizontal="left" vertical="center" wrapText="1"/>
    </xf>
    <xf numFmtId="4" fontId="10" fillId="4" borderId="24" xfId="2" applyNumberFormat="1" applyFont="1" applyFill="1" applyBorder="1" applyAlignment="1">
      <alignment horizontal="center" vertical="center" wrapText="1"/>
    </xf>
    <xf numFmtId="4" fontId="10" fillId="4" borderId="15" xfId="2" applyNumberFormat="1" applyFont="1" applyFill="1" applyBorder="1" applyAlignment="1">
      <alignment horizontal="center" vertical="center" wrapText="1"/>
    </xf>
    <xf numFmtId="4" fontId="10" fillId="4" borderId="27" xfId="2" applyNumberFormat="1" applyFont="1" applyFill="1" applyBorder="1" applyAlignment="1">
      <alignment horizontal="center" vertical="center" wrapText="1"/>
    </xf>
    <xf numFmtId="4" fontId="4" fillId="4" borderId="13" xfId="2" applyNumberFormat="1" applyFont="1" applyFill="1" applyBorder="1" applyAlignment="1">
      <alignment horizontal="center" vertical="center" wrapText="1"/>
    </xf>
    <xf numFmtId="4" fontId="4" fillId="4" borderId="5" xfId="2" applyNumberFormat="1" applyFont="1" applyFill="1" applyBorder="1" applyAlignment="1">
      <alignment horizontal="center" vertical="center" wrapText="1"/>
    </xf>
    <xf numFmtId="4" fontId="4" fillId="4" borderId="18" xfId="2" applyNumberFormat="1" applyFont="1" applyFill="1" applyBorder="1" applyAlignment="1">
      <alignment horizontal="center" vertical="center" wrapText="1"/>
    </xf>
    <xf numFmtId="167" fontId="4" fillId="4" borderId="34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4" borderId="24" xfId="2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 vertical="center" wrapText="1"/>
    </xf>
    <xf numFmtId="0" fontId="4" fillId="4" borderId="27" xfId="2" applyFont="1" applyFill="1" applyBorder="1" applyAlignment="1">
      <alignment horizontal="center" vertical="center" wrapText="1"/>
    </xf>
    <xf numFmtId="4" fontId="4" fillId="4" borderId="13" xfId="2" applyNumberFormat="1" applyFont="1" applyFill="1" applyBorder="1" applyAlignment="1">
      <alignment horizontal="center" vertical="center" textRotation="90" wrapText="1"/>
    </xf>
    <xf numFmtId="4" fontId="4" fillId="4" borderId="5" xfId="2" applyNumberFormat="1" applyFont="1" applyFill="1" applyBorder="1" applyAlignment="1">
      <alignment horizontal="center" vertical="center" textRotation="90" wrapText="1"/>
    </xf>
    <xf numFmtId="4" fontId="4" fillId="4" borderId="18" xfId="2" applyNumberFormat="1" applyFont="1" applyFill="1" applyBorder="1" applyAlignment="1">
      <alignment horizontal="center" vertical="center" textRotation="90" wrapText="1"/>
    </xf>
    <xf numFmtId="4" fontId="10" fillId="4" borderId="29" xfId="0" applyNumberFormat="1" applyFont="1" applyFill="1" applyBorder="1" applyAlignment="1">
      <alignment horizontal="center" vertical="center" textRotation="90" wrapText="1"/>
    </xf>
    <xf numFmtId="4" fontId="10" fillId="4" borderId="12" xfId="0" applyNumberFormat="1" applyFont="1" applyFill="1" applyBorder="1" applyAlignment="1">
      <alignment horizontal="center" vertical="center" textRotation="90" wrapText="1"/>
    </xf>
    <xf numFmtId="4" fontId="10" fillId="4" borderId="2" xfId="0" applyNumberFormat="1" applyFont="1" applyFill="1" applyBorder="1" applyAlignment="1">
      <alignment horizontal="center" vertical="center" textRotation="90" wrapText="1"/>
    </xf>
    <xf numFmtId="0" fontId="4" fillId="4" borderId="13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4" fillId="4" borderId="18" xfId="0" applyFont="1" applyFill="1" applyBorder="1" applyAlignment="1">
      <alignment horizontal="center" vertical="center" textRotation="90" wrapText="1"/>
    </xf>
    <xf numFmtId="4" fontId="4" fillId="4" borderId="13" xfId="0" applyNumberFormat="1" applyFont="1" applyFill="1" applyBorder="1" applyAlignment="1">
      <alignment horizontal="center" vertical="center" wrapText="1"/>
    </xf>
    <xf numFmtId="4" fontId="4" fillId="4" borderId="5" xfId="0" applyNumberFormat="1" applyFont="1" applyFill="1" applyBorder="1" applyAlignment="1">
      <alignment horizontal="center" vertical="center" wrapText="1"/>
    </xf>
    <xf numFmtId="4" fontId="4" fillId="4" borderId="18" xfId="0" applyNumberFormat="1" applyFont="1" applyFill="1" applyBorder="1" applyAlignment="1">
      <alignment horizontal="center" vertical="center" wrapText="1"/>
    </xf>
    <xf numFmtId="4" fontId="10" fillId="4" borderId="13" xfId="0" applyNumberFormat="1" applyFont="1" applyFill="1" applyBorder="1" applyAlignment="1">
      <alignment horizontal="center" vertical="center" textRotation="90" wrapText="1"/>
    </xf>
    <xf numFmtId="4" fontId="10" fillId="4" borderId="5" xfId="0" applyNumberFormat="1" applyFont="1" applyFill="1" applyBorder="1" applyAlignment="1">
      <alignment horizontal="center" vertical="center" textRotation="90" wrapText="1"/>
    </xf>
    <xf numFmtId="4" fontId="10" fillId="4" borderId="18" xfId="0" applyNumberFormat="1" applyFont="1" applyFill="1" applyBorder="1" applyAlignment="1">
      <alignment horizontal="center" vertical="center" textRotation="90" wrapText="1"/>
    </xf>
    <xf numFmtId="4" fontId="10" fillId="4" borderId="13" xfId="0" applyNumberFormat="1" applyFont="1" applyFill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 wrapText="1"/>
    </xf>
    <xf numFmtId="4" fontId="10" fillId="4" borderId="18" xfId="0" applyNumberFormat="1" applyFont="1" applyFill="1" applyBorder="1" applyAlignment="1">
      <alignment horizontal="center" vertical="center" wrapText="1"/>
    </xf>
    <xf numFmtId="4" fontId="4" fillId="4" borderId="13" xfId="0" applyNumberFormat="1" applyFont="1" applyFill="1" applyBorder="1" applyAlignment="1">
      <alignment horizontal="center" vertical="center" textRotation="90" wrapText="1"/>
    </xf>
    <xf numFmtId="4" fontId="4" fillId="4" borderId="5" xfId="0" applyNumberFormat="1" applyFont="1" applyFill="1" applyBorder="1" applyAlignment="1">
      <alignment horizontal="center" vertical="center" textRotation="90" wrapText="1"/>
    </xf>
    <xf numFmtId="4" fontId="4" fillId="4" borderId="18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13" fillId="4" borderId="5" xfId="2" applyNumberFormat="1" applyFont="1" applyFill="1" applyBorder="1" applyAlignment="1">
      <alignment horizontal="center" vertical="center" wrapText="1"/>
    </xf>
    <xf numFmtId="4" fontId="10" fillId="4" borderId="10" xfId="2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8" fillId="0" borderId="32" xfId="0" applyFont="1" applyBorder="1" applyAlignment="1">
      <alignment horizontal="center"/>
    </xf>
    <xf numFmtId="4" fontId="16" fillId="0" borderId="0" xfId="2" applyNumberFormat="1" applyFont="1" applyAlignment="1">
      <alignment horizontal="left" vertical="center"/>
    </xf>
  </cellXfs>
  <cellStyles count="4">
    <cellStyle name="Обычный" xfId="0" builtinId="0"/>
    <cellStyle name="Обычный_Протокол на 01.09.14" xfId="3"/>
    <cellStyle name="Обычный_Штатка на 01.09.14" xfId="2"/>
    <cellStyle name="Финансовый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6"/>
  <sheetViews>
    <sheetView topLeftCell="A106" zoomScale="115" zoomScaleNormal="115" workbookViewId="0">
      <selection activeCell="B19" sqref="B19:B23"/>
    </sheetView>
  </sheetViews>
  <sheetFormatPr defaultColWidth="9.140625" defaultRowHeight="12" x14ac:dyDescent="0.25"/>
  <cols>
    <col min="1" max="1" width="2.7109375" style="27" customWidth="1"/>
    <col min="2" max="2" width="23" style="123" customWidth="1"/>
    <col min="3" max="3" width="20.85546875" style="124" customWidth="1"/>
    <col min="4" max="4" width="18.42578125" style="1" customWidth="1"/>
    <col min="5" max="5" width="6.140625" style="1" customWidth="1"/>
    <col min="6" max="6" width="6.5703125" style="1" customWidth="1"/>
    <col min="7" max="7" width="8.28515625" style="10" customWidth="1"/>
    <col min="8" max="8" width="10.28515625" style="10" customWidth="1"/>
    <col min="9" max="9" width="5.140625" style="10" customWidth="1"/>
    <col min="10" max="10" width="4.42578125" style="10" customWidth="1"/>
    <col min="11" max="11" width="5.7109375" style="58" customWidth="1"/>
    <col min="12" max="12" width="6.7109375" style="58" customWidth="1"/>
    <col min="13" max="14" width="5.42578125" style="58" customWidth="1"/>
    <col min="15" max="15" width="11.28515625" style="10" customWidth="1"/>
    <col min="16" max="16" width="11.85546875" style="10" customWidth="1"/>
    <col min="17" max="17" width="3.85546875" style="10" customWidth="1"/>
    <col min="18" max="18" width="8.7109375" style="10" customWidth="1"/>
    <col min="19" max="19" width="3.85546875" style="10" customWidth="1"/>
    <col min="20" max="20" width="9.42578125" style="10" customWidth="1"/>
    <col min="21" max="21" width="4.140625" style="10" customWidth="1"/>
    <col min="22" max="22" width="7.28515625" style="10" customWidth="1"/>
    <col min="23" max="23" width="2.85546875" style="42" customWidth="1"/>
    <col min="24" max="24" width="22.85546875" style="10" customWidth="1"/>
    <col min="25" max="25" width="24.42578125" style="10" customWidth="1"/>
    <col min="26" max="26" width="5" style="10" customWidth="1"/>
    <col min="27" max="27" width="9.28515625" style="10" customWidth="1"/>
    <col min="28" max="28" width="4" style="345" customWidth="1"/>
    <col min="29" max="29" width="6.7109375" style="345" customWidth="1"/>
    <col min="30" max="30" width="16.140625" style="10" customWidth="1"/>
    <col min="31" max="31" width="9" style="10" customWidth="1"/>
    <col min="32" max="32" width="8.5703125" style="10" customWidth="1"/>
    <col min="33" max="33" width="8.85546875" style="10" customWidth="1"/>
    <col min="34" max="34" width="9.140625" style="10" customWidth="1"/>
    <col min="35" max="35" width="9.42578125" style="10" customWidth="1"/>
    <col min="36" max="36" width="8.7109375" style="10" customWidth="1"/>
    <col min="37" max="37" width="9" style="10" customWidth="1"/>
    <col min="38" max="38" width="5.5703125" style="10" customWidth="1"/>
    <col min="39" max="39" width="11.28515625" style="10" customWidth="1"/>
    <col min="40" max="40" width="7.85546875" style="10" customWidth="1"/>
    <col min="41" max="41" width="7.140625" style="10" customWidth="1"/>
    <col min="42" max="16384" width="9.140625" style="10"/>
  </cols>
  <sheetData>
    <row r="1" spans="1:39" x14ac:dyDescent="0.25">
      <c r="H1" s="1"/>
      <c r="I1" s="1"/>
      <c r="J1" s="1"/>
      <c r="K1" s="2"/>
      <c r="L1" s="2"/>
      <c r="M1" s="1"/>
      <c r="N1" s="1"/>
      <c r="O1" s="1"/>
      <c r="V1" s="76" t="s">
        <v>64</v>
      </c>
      <c r="W1" s="41"/>
      <c r="Y1" s="41"/>
      <c r="AM1" s="76" t="s">
        <v>65</v>
      </c>
    </row>
    <row r="2" spans="1:39" x14ac:dyDescent="0.25">
      <c r="H2" s="1"/>
      <c r="I2" s="1"/>
      <c r="J2" s="1"/>
      <c r="K2" s="2"/>
      <c r="L2" s="2"/>
      <c r="M2" s="1"/>
      <c r="N2" s="1"/>
      <c r="O2" s="1"/>
      <c r="W2" s="10"/>
    </row>
    <row r="3" spans="1:39" ht="15" customHeight="1" x14ac:dyDescent="0.25">
      <c r="A3" s="28"/>
      <c r="C3" s="431" t="s">
        <v>0</v>
      </c>
      <c r="D3" s="431"/>
      <c r="E3" s="90"/>
      <c r="F3" s="7"/>
      <c r="H3" s="6"/>
      <c r="I3" s="7"/>
      <c r="J3" s="6"/>
      <c r="K3" s="3"/>
      <c r="L3" s="3"/>
      <c r="M3" s="14"/>
      <c r="N3" s="14"/>
      <c r="O3" s="437" t="s">
        <v>1</v>
      </c>
      <c r="P3" s="437"/>
      <c r="Q3" s="437"/>
      <c r="R3" s="437"/>
      <c r="S3" s="437"/>
      <c r="T3" s="437"/>
      <c r="U3" s="437"/>
      <c r="V3" s="437"/>
      <c r="W3" s="36"/>
      <c r="X3" s="36"/>
      <c r="Y3" s="36"/>
    </row>
    <row r="4" spans="1:39" ht="62.25" customHeight="1" x14ac:dyDescent="0.25">
      <c r="A4" s="29"/>
      <c r="C4" s="431" t="s">
        <v>42</v>
      </c>
      <c r="D4" s="431"/>
      <c r="E4" s="90"/>
      <c r="F4" s="72"/>
      <c r="H4" s="6"/>
      <c r="I4" s="7"/>
      <c r="J4" s="6"/>
      <c r="K4" s="4"/>
      <c r="L4" s="4"/>
      <c r="M4" s="4"/>
      <c r="N4" s="4"/>
      <c r="O4" s="436" t="s">
        <v>283</v>
      </c>
      <c r="P4" s="436"/>
      <c r="Q4" s="436"/>
      <c r="R4" s="436"/>
      <c r="S4" s="436"/>
      <c r="T4" s="436"/>
      <c r="U4" s="436"/>
      <c r="V4" s="90"/>
      <c r="W4" s="35"/>
      <c r="X4" s="35"/>
      <c r="Y4" s="35"/>
    </row>
    <row r="5" spans="1:39" s="43" customFormat="1" ht="12.75" x14ac:dyDescent="0.25">
      <c r="A5" s="281"/>
      <c r="B5" s="47"/>
      <c r="C5" s="125" t="s">
        <v>2</v>
      </c>
      <c r="D5" s="126" t="s">
        <v>67</v>
      </c>
      <c r="E5" s="5"/>
      <c r="F5" s="64"/>
      <c r="H5" s="5"/>
      <c r="I5" s="64"/>
      <c r="J5" s="5"/>
      <c r="K5" s="6"/>
      <c r="L5" s="6"/>
      <c r="M5" s="6"/>
      <c r="N5" s="6"/>
      <c r="O5" s="6"/>
      <c r="P5" s="13" t="s">
        <v>2</v>
      </c>
      <c r="Q5" s="6"/>
      <c r="R5" s="5"/>
      <c r="S5" s="31" t="s">
        <v>67</v>
      </c>
      <c r="AB5" s="346"/>
      <c r="AC5" s="346"/>
    </row>
    <row r="6" spans="1:39" s="18" customFormat="1" ht="9.75" customHeight="1" x14ac:dyDescent="0.25">
      <c r="A6" s="281"/>
      <c r="B6" s="126"/>
      <c r="C6" s="126"/>
      <c r="D6" s="126"/>
      <c r="E6" s="14"/>
      <c r="F6" s="14"/>
      <c r="H6" s="7"/>
      <c r="I6" s="14"/>
      <c r="J6" s="14"/>
      <c r="K6" s="3"/>
      <c r="L6" s="3"/>
      <c r="M6" s="14"/>
      <c r="N6" s="14"/>
      <c r="O6" s="14"/>
      <c r="P6" s="14"/>
      <c r="Q6" s="14"/>
      <c r="R6" s="14"/>
      <c r="AB6" s="347"/>
      <c r="AC6" s="347"/>
    </row>
    <row r="7" spans="1:39" s="18" customFormat="1" ht="15.75" customHeight="1" x14ac:dyDescent="0.25">
      <c r="A7" s="392" t="s">
        <v>3</v>
      </c>
      <c r="B7" s="393"/>
      <c r="C7" s="127" t="s">
        <v>41</v>
      </c>
      <c r="D7" s="127" t="s">
        <v>45</v>
      </c>
      <c r="E7" s="8"/>
      <c r="F7" s="14"/>
      <c r="H7" s="142"/>
      <c r="I7" s="7"/>
      <c r="J7" s="14"/>
      <c r="K7" s="14"/>
      <c r="L7" s="14"/>
      <c r="M7" s="14"/>
      <c r="N7" s="14"/>
      <c r="O7" s="14"/>
      <c r="V7" s="44"/>
      <c r="AB7" s="347"/>
      <c r="AC7" s="347"/>
    </row>
    <row r="8" spans="1:39" s="18" customFormat="1" x14ac:dyDescent="0.25">
      <c r="A8" s="399" t="s">
        <v>4</v>
      </c>
      <c r="B8" s="400"/>
      <c r="C8" s="127">
        <v>320</v>
      </c>
      <c r="D8" s="127">
        <v>320</v>
      </c>
      <c r="E8" s="8"/>
      <c r="F8" s="14"/>
      <c r="H8" s="142"/>
      <c r="I8" s="7"/>
      <c r="J8" s="14"/>
      <c r="K8" s="14"/>
      <c r="L8" s="14"/>
      <c r="M8" s="14"/>
      <c r="N8" s="14"/>
      <c r="AB8" s="347"/>
      <c r="AC8" s="347"/>
    </row>
    <row r="9" spans="1:39" s="18" customFormat="1" ht="15" customHeight="1" x14ac:dyDescent="0.25">
      <c r="A9" s="399" t="s">
        <v>5</v>
      </c>
      <c r="B9" s="400"/>
      <c r="C9" s="128">
        <v>282</v>
      </c>
      <c r="D9" s="282">
        <v>282</v>
      </c>
      <c r="E9" s="14"/>
      <c r="F9" s="432" t="s">
        <v>200</v>
      </c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2"/>
      <c r="R9" s="432"/>
      <c r="S9" s="432"/>
      <c r="T9" s="432"/>
      <c r="U9" s="432"/>
      <c r="V9" s="432"/>
      <c r="W9" s="14"/>
      <c r="X9" s="14"/>
      <c r="Y9" s="14"/>
      <c r="Z9" s="14"/>
      <c r="AA9" s="14"/>
      <c r="AB9" s="348"/>
      <c r="AC9" s="348"/>
      <c r="AD9" s="14"/>
      <c r="AE9" s="14"/>
      <c r="AF9" s="14"/>
      <c r="AG9" s="14"/>
      <c r="AH9" s="14"/>
      <c r="AI9" s="14"/>
      <c r="AJ9" s="14"/>
      <c r="AK9" s="14"/>
      <c r="AL9" s="14"/>
    </row>
    <row r="10" spans="1:39" s="18" customFormat="1" ht="16.5" customHeight="1" x14ac:dyDescent="0.25">
      <c r="A10" s="401" t="s">
        <v>6</v>
      </c>
      <c r="B10" s="402"/>
      <c r="C10" s="128">
        <v>14</v>
      </c>
      <c r="D10" s="128">
        <v>14</v>
      </c>
      <c r="E10" s="8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9"/>
      <c r="X10" s="9"/>
      <c r="Y10" s="9"/>
      <c r="Z10" s="15"/>
      <c r="AA10" s="15"/>
      <c r="AB10" s="349"/>
      <c r="AC10" s="349"/>
      <c r="AD10" s="9"/>
      <c r="AE10" s="9"/>
      <c r="AF10" s="9"/>
      <c r="AG10" s="9"/>
      <c r="AH10" s="9"/>
      <c r="AI10" s="9"/>
      <c r="AJ10" s="9"/>
      <c r="AK10" s="9"/>
      <c r="AL10" s="15"/>
    </row>
    <row r="11" spans="1:39" s="18" customFormat="1" ht="13.5" customHeight="1" x14ac:dyDescent="0.25">
      <c r="A11" s="396" t="s">
        <v>7</v>
      </c>
      <c r="B11" s="397"/>
      <c r="C11" s="397"/>
      <c r="D11" s="398"/>
      <c r="E11" s="39"/>
      <c r="F11" s="8"/>
      <c r="G11" s="9"/>
      <c r="H11" s="143"/>
      <c r="I11" s="40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9"/>
      <c r="Y11" s="9"/>
      <c r="Z11" s="30"/>
      <c r="AA11" s="15"/>
      <c r="AB11" s="349"/>
      <c r="AC11" s="349"/>
      <c r="AD11" s="9"/>
      <c r="AE11" s="9"/>
      <c r="AF11" s="9"/>
      <c r="AG11" s="9"/>
      <c r="AH11" s="9"/>
      <c r="AI11" s="9"/>
      <c r="AJ11" s="9"/>
      <c r="AK11" s="9"/>
      <c r="AL11" s="15"/>
      <c r="AM11" s="15"/>
    </row>
    <row r="12" spans="1:39" s="18" customFormat="1" ht="11.25" customHeight="1" x14ac:dyDescent="0.25">
      <c r="A12" s="403" t="s">
        <v>59</v>
      </c>
      <c r="B12" s="404"/>
      <c r="C12" s="129">
        <v>14</v>
      </c>
      <c r="D12" s="283">
        <v>14</v>
      </c>
      <c r="E12" s="8"/>
      <c r="F12" s="40"/>
      <c r="G12" s="9"/>
      <c r="H12" s="143"/>
      <c r="I12" s="65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349"/>
      <c r="AC12" s="349"/>
      <c r="AD12" s="9"/>
      <c r="AE12" s="9"/>
      <c r="AF12" s="9"/>
      <c r="AG12" s="9"/>
      <c r="AH12" s="9"/>
      <c r="AI12" s="9"/>
      <c r="AJ12" s="9"/>
      <c r="AK12" s="9"/>
      <c r="AL12" s="15"/>
    </row>
    <row r="13" spans="1:39" s="18" customFormat="1" ht="12" customHeight="1" x14ac:dyDescent="0.25">
      <c r="A13" s="394" t="s">
        <v>278</v>
      </c>
      <c r="B13" s="395"/>
      <c r="C13" s="129">
        <v>3</v>
      </c>
      <c r="D13" s="283">
        <v>3</v>
      </c>
      <c r="E13" s="7"/>
      <c r="F13" s="435" t="s">
        <v>66</v>
      </c>
      <c r="G13" s="435"/>
      <c r="H13" s="435"/>
      <c r="I13" s="435"/>
      <c r="J13" s="435"/>
      <c r="K13" s="435"/>
      <c r="L13" s="435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16"/>
      <c r="X13" s="16"/>
      <c r="Y13" s="16"/>
      <c r="Z13" s="37"/>
      <c r="AA13" s="37"/>
      <c r="AB13" s="350"/>
      <c r="AC13" s="350"/>
      <c r="AD13" s="16"/>
      <c r="AE13" s="16"/>
      <c r="AF13" s="16"/>
      <c r="AG13" s="16"/>
      <c r="AH13" s="16"/>
      <c r="AI13" s="16"/>
      <c r="AJ13" s="16"/>
      <c r="AK13" s="16"/>
      <c r="AL13" s="15"/>
    </row>
    <row r="14" spans="1:39" s="18" customFormat="1" ht="16.5" customHeight="1" x14ac:dyDescent="0.25">
      <c r="A14" s="394" t="s">
        <v>279</v>
      </c>
      <c r="B14" s="395"/>
      <c r="C14" s="129">
        <v>3</v>
      </c>
      <c r="D14" s="283">
        <v>3</v>
      </c>
      <c r="E14" s="7"/>
      <c r="F14" s="438" t="s">
        <v>68</v>
      </c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8"/>
      <c r="S14" s="438"/>
      <c r="T14" s="438"/>
      <c r="U14" s="438"/>
      <c r="V14" s="438"/>
      <c r="W14" s="19"/>
      <c r="X14" s="19"/>
      <c r="Y14" s="19"/>
      <c r="Z14" s="38"/>
      <c r="AA14" s="38"/>
      <c r="AB14" s="351"/>
      <c r="AC14" s="351"/>
      <c r="AD14" s="37"/>
      <c r="AE14" s="37"/>
      <c r="AF14" s="37"/>
      <c r="AG14" s="37"/>
      <c r="AH14" s="37"/>
      <c r="AI14" s="37"/>
      <c r="AJ14" s="37"/>
      <c r="AK14" s="37"/>
      <c r="AL14" s="15"/>
    </row>
    <row r="15" spans="1:39" s="18" customFormat="1" ht="14.25" customHeight="1" x14ac:dyDescent="0.25">
      <c r="A15" s="394" t="s">
        <v>280</v>
      </c>
      <c r="B15" s="395"/>
      <c r="C15" s="129">
        <v>2</v>
      </c>
      <c r="D15" s="283">
        <v>2</v>
      </c>
      <c r="E15" s="7"/>
      <c r="F15" s="438"/>
      <c r="G15" s="438"/>
      <c r="H15" s="438"/>
      <c r="I15" s="438"/>
      <c r="J15" s="438"/>
      <c r="K15" s="438"/>
      <c r="L15" s="438"/>
      <c r="M15" s="438"/>
      <c r="N15" s="438"/>
      <c r="O15" s="438"/>
      <c r="P15" s="438"/>
      <c r="Q15" s="438"/>
      <c r="R15" s="438"/>
      <c r="S15" s="438"/>
      <c r="T15" s="438"/>
      <c r="U15" s="438"/>
      <c r="V15" s="438"/>
      <c r="W15" s="19"/>
      <c r="X15" s="19"/>
      <c r="Y15" s="19"/>
      <c r="Z15" s="38"/>
      <c r="AA15" s="38"/>
      <c r="AB15" s="351"/>
      <c r="AC15" s="351"/>
      <c r="AD15" s="37"/>
      <c r="AE15" s="37"/>
      <c r="AF15" s="37"/>
      <c r="AG15" s="37"/>
      <c r="AH15" s="37"/>
      <c r="AI15" s="37"/>
      <c r="AJ15" s="37"/>
      <c r="AK15" s="37"/>
      <c r="AL15" s="15"/>
    </row>
    <row r="16" spans="1:39" s="18" customFormat="1" ht="15.75" customHeight="1" x14ac:dyDescent="0.25">
      <c r="A16" s="394" t="s">
        <v>281</v>
      </c>
      <c r="B16" s="395"/>
      <c r="C16" s="129">
        <v>4</v>
      </c>
      <c r="D16" s="283">
        <v>4</v>
      </c>
      <c r="E16" s="7"/>
      <c r="F16" s="66"/>
      <c r="G16" s="118"/>
      <c r="H16" s="144"/>
      <c r="I16" s="66" t="s">
        <v>8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52"/>
      <c r="AC16" s="352"/>
      <c r="AD16" s="37"/>
      <c r="AE16" s="37"/>
      <c r="AF16" s="37"/>
      <c r="AG16" s="37"/>
      <c r="AH16" s="37"/>
      <c r="AI16" s="37"/>
      <c r="AJ16" s="37"/>
      <c r="AK16" s="37"/>
      <c r="AL16" s="15"/>
    </row>
    <row r="17" spans="1:41" s="18" customFormat="1" ht="15.75" customHeight="1" x14ac:dyDescent="0.25">
      <c r="A17" s="394" t="s">
        <v>282</v>
      </c>
      <c r="B17" s="395"/>
      <c r="C17" s="129">
        <v>2</v>
      </c>
      <c r="D17" s="283">
        <v>2</v>
      </c>
      <c r="E17" s="7"/>
      <c r="F17" s="66"/>
      <c r="G17" s="118"/>
      <c r="H17" s="144"/>
      <c r="I17" s="66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 t="s">
        <v>8</v>
      </c>
      <c r="Z17" s="37"/>
      <c r="AA17" s="37"/>
      <c r="AB17" s="352"/>
      <c r="AC17" s="352"/>
      <c r="AD17" s="37"/>
      <c r="AE17" s="37"/>
      <c r="AF17" s="37"/>
      <c r="AG17" s="37"/>
      <c r="AH17" s="37"/>
      <c r="AI17" s="37"/>
      <c r="AJ17" s="37"/>
      <c r="AK17" s="37"/>
      <c r="AL17" s="15"/>
    </row>
    <row r="18" spans="1:41" s="18" customFormat="1" ht="16.5" customHeight="1" thickBot="1" x14ac:dyDescent="0.3">
      <c r="A18" s="405" t="s">
        <v>9</v>
      </c>
      <c r="B18" s="406"/>
      <c r="C18" s="130" t="s">
        <v>260</v>
      </c>
      <c r="D18" s="130" t="s">
        <v>260</v>
      </c>
      <c r="E18" s="7"/>
      <c r="G18" s="117"/>
      <c r="Y18" s="15"/>
      <c r="AB18" s="353"/>
      <c r="AC18" s="353"/>
      <c r="AD18" s="15"/>
      <c r="AE18" s="40"/>
      <c r="AF18" s="17"/>
      <c r="AG18" s="17"/>
      <c r="AH18" s="17"/>
      <c r="AI18" s="17"/>
      <c r="AJ18" s="15"/>
      <c r="AK18" s="15"/>
      <c r="AL18" s="15"/>
    </row>
    <row r="19" spans="1:41" ht="15" customHeight="1" x14ac:dyDescent="0.25">
      <c r="A19" s="407" t="s">
        <v>10</v>
      </c>
      <c r="B19" s="388"/>
      <c r="C19" s="388" t="s">
        <v>11</v>
      </c>
      <c r="D19" s="388" t="s">
        <v>43</v>
      </c>
      <c r="E19" s="410" t="s">
        <v>12</v>
      </c>
      <c r="F19" s="388" t="s">
        <v>270</v>
      </c>
      <c r="G19" s="388" t="s">
        <v>271</v>
      </c>
      <c r="H19" s="410" t="s">
        <v>13</v>
      </c>
      <c r="I19" s="428" t="s">
        <v>14</v>
      </c>
      <c r="J19" s="428" t="s">
        <v>15</v>
      </c>
      <c r="K19" s="416" t="s">
        <v>16</v>
      </c>
      <c r="L19" s="419" t="s">
        <v>250</v>
      </c>
      <c r="M19" s="422" t="s">
        <v>75</v>
      </c>
      <c r="N19" s="413" t="s">
        <v>251</v>
      </c>
      <c r="O19" s="425" t="s">
        <v>17</v>
      </c>
      <c r="P19" s="379" t="s">
        <v>18</v>
      </c>
      <c r="Q19" s="379"/>
      <c r="R19" s="379"/>
      <c r="S19" s="379"/>
      <c r="T19" s="379"/>
      <c r="U19" s="379"/>
      <c r="V19" s="366"/>
      <c r="W19" s="385" t="str">
        <f>+A19</f>
        <v>№</v>
      </c>
      <c r="X19" s="379">
        <f>+B19</f>
        <v>0</v>
      </c>
      <c r="Y19" s="379" t="str">
        <f>+C19</f>
        <v xml:space="preserve">Қызметтік лауазымы </v>
      </c>
      <c r="Z19" s="366" t="str">
        <f>+P19</f>
        <v>ҚОСЫМША  АҚЫ</v>
      </c>
      <c r="AA19" s="367"/>
      <c r="AB19" s="367"/>
      <c r="AC19" s="368"/>
      <c r="AD19" s="379" t="s">
        <v>44</v>
      </c>
      <c r="AE19" s="388" t="s">
        <v>47</v>
      </c>
      <c r="AF19" s="388"/>
      <c r="AG19" s="388"/>
      <c r="AH19" s="388"/>
      <c r="AI19" s="388"/>
      <c r="AJ19" s="388"/>
      <c r="AK19" s="388"/>
      <c r="AL19" s="381" t="s">
        <v>22</v>
      </c>
      <c r="AM19" s="379" t="s">
        <v>272</v>
      </c>
      <c r="AN19" s="379" t="s">
        <v>273</v>
      </c>
      <c r="AO19" s="376" t="s">
        <v>34</v>
      </c>
    </row>
    <row r="20" spans="1:41" ht="33" customHeight="1" x14ac:dyDescent="0.25">
      <c r="A20" s="408"/>
      <c r="B20" s="389"/>
      <c r="C20" s="389"/>
      <c r="D20" s="389"/>
      <c r="E20" s="411"/>
      <c r="F20" s="389"/>
      <c r="G20" s="389"/>
      <c r="H20" s="411"/>
      <c r="I20" s="429"/>
      <c r="J20" s="429"/>
      <c r="K20" s="417"/>
      <c r="L20" s="420"/>
      <c r="M20" s="423"/>
      <c r="N20" s="414"/>
      <c r="O20" s="426"/>
      <c r="P20" s="365" t="s">
        <v>46</v>
      </c>
      <c r="Q20" s="433" t="s">
        <v>19</v>
      </c>
      <c r="R20" s="433"/>
      <c r="S20" s="433" t="s">
        <v>20</v>
      </c>
      <c r="T20" s="433"/>
      <c r="U20" s="365" t="s">
        <v>21</v>
      </c>
      <c r="V20" s="434"/>
      <c r="W20" s="386"/>
      <c r="X20" s="365"/>
      <c r="Y20" s="365"/>
      <c r="Z20" s="433" t="s">
        <v>58</v>
      </c>
      <c r="AA20" s="433"/>
      <c r="AB20" s="365" t="s">
        <v>291</v>
      </c>
      <c r="AC20" s="365"/>
      <c r="AD20" s="365"/>
      <c r="AE20" s="365" t="s">
        <v>48</v>
      </c>
      <c r="AF20" s="365"/>
      <c r="AG20" s="365"/>
      <c r="AH20" s="365"/>
      <c r="AI20" s="365" t="s">
        <v>53</v>
      </c>
      <c r="AJ20" s="365"/>
      <c r="AK20" s="365"/>
      <c r="AL20" s="382"/>
      <c r="AM20" s="365"/>
      <c r="AN20" s="365"/>
      <c r="AO20" s="377"/>
    </row>
    <row r="21" spans="1:41" ht="87.75" customHeight="1" x14ac:dyDescent="0.25">
      <c r="A21" s="408"/>
      <c r="B21" s="389"/>
      <c r="C21" s="389"/>
      <c r="D21" s="389"/>
      <c r="E21" s="411"/>
      <c r="F21" s="389"/>
      <c r="G21" s="389"/>
      <c r="H21" s="411"/>
      <c r="I21" s="429"/>
      <c r="J21" s="429"/>
      <c r="K21" s="417"/>
      <c r="L21" s="420"/>
      <c r="M21" s="423"/>
      <c r="N21" s="414"/>
      <c r="O21" s="426"/>
      <c r="P21" s="365"/>
      <c r="Q21" s="433"/>
      <c r="R21" s="433"/>
      <c r="S21" s="433"/>
      <c r="T21" s="433"/>
      <c r="U21" s="365"/>
      <c r="V21" s="434"/>
      <c r="W21" s="386"/>
      <c r="X21" s="365"/>
      <c r="Y21" s="365"/>
      <c r="Z21" s="433"/>
      <c r="AA21" s="433"/>
      <c r="AB21" s="365"/>
      <c r="AC21" s="365"/>
      <c r="AD21" s="365"/>
      <c r="AE21" s="121" t="s">
        <v>60</v>
      </c>
      <c r="AF21" s="121" t="s">
        <v>61</v>
      </c>
      <c r="AG21" s="121" t="s">
        <v>62</v>
      </c>
      <c r="AH21" s="121" t="s">
        <v>63</v>
      </c>
      <c r="AI21" s="121" t="s">
        <v>55</v>
      </c>
      <c r="AJ21" s="121" t="s">
        <v>56</v>
      </c>
      <c r="AK21" s="121" t="s">
        <v>57</v>
      </c>
      <c r="AL21" s="382"/>
      <c r="AM21" s="365"/>
      <c r="AN21" s="365"/>
      <c r="AO21" s="377"/>
    </row>
    <row r="22" spans="1:41" ht="12" customHeight="1" x14ac:dyDescent="0.25">
      <c r="A22" s="408"/>
      <c r="B22" s="389"/>
      <c r="C22" s="389"/>
      <c r="D22" s="389"/>
      <c r="E22" s="411"/>
      <c r="F22" s="389"/>
      <c r="G22" s="389"/>
      <c r="H22" s="411"/>
      <c r="I22" s="429"/>
      <c r="J22" s="429"/>
      <c r="K22" s="417"/>
      <c r="L22" s="420"/>
      <c r="M22" s="423"/>
      <c r="N22" s="414"/>
      <c r="O22" s="426"/>
      <c r="P22" s="365"/>
      <c r="Q22" s="365" t="s">
        <v>23</v>
      </c>
      <c r="R22" s="365"/>
      <c r="S22" s="365" t="s">
        <v>23</v>
      </c>
      <c r="T22" s="365"/>
      <c r="U22" s="365" t="s">
        <v>23</v>
      </c>
      <c r="V22" s="434"/>
      <c r="W22" s="386"/>
      <c r="X22" s="365"/>
      <c r="Y22" s="365"/>
      <c r="Z22" s="365" t="s">
        <v>24</v>
      </c>
      <c r="AA22" s="365"/>
      <c r="AB22" s="365" t="s">
        <v>292</v>
      </c>
      <c r="AC22" s="365"/>
      <c r="AD22" s="365"/>
      <c r="AE22" s="78" t="s">
        <v>49</v>
      </c>
      <c r="AF22" s="78" t="s">
        <v>50</v>
      </c>
      <c r="AG22" s="78" t="s">
        <v>51</v>
      </c>
      <c r="AH22" s="78" t="s">
        <v>52</v>
      </c>
      <c r="AI22" s="119" t="s">
        <v>54</v>
      </c>
      <c r="AJ22" s="119" t="s">
        <v>49</v>
      </c>
      <c r="AK22" s="119" t="s">
        <v>52</v>
      </c>
      <c r="AL22" s="382"/>
      <c r="AM22" s="365"/>
      <c r="AN22" s="365"/>
      <c r="AO22" s="377"/>
    </row>
    <row r="23" spans="1:41" ht="17.25" customHeight="1" thickBot="1" x14ac:dyDescent="0.3">
      <c r="A23" s="409"/>
      <c r="B23" s="390"/>
      <c r="C23" s="390"/>
      <c r="D23" s="390"/>
      <c r="E23" s="412"/>
      <c r="F23" s="390"/>
      <c r="G23" s="390"/>
      <c r="H23" s="412"/>
      <c r="I23" s="430"/>
      <c r="J23" s="430"/>
      <c r="K23" s="418"/>
      <c r="L23" s="421"/>
      <c r="M23" s="424"/>
      <c r="N23" s="415"/>
      <c r="O23" s="427"/>
      <c r="P23" s="380"/>
      <c r="Q23" s="120" t="s">
        <v>25</v>
      </c>
      <c r="R23" s="120" t="s">
        <v>26</v>
      </c>
      <c r="S23" s="120" t="s">
        <v>25</v>
      </c>
      <c r="T23" s="120" t="s">
        <v>26</v>
      </c>
      <c r="U23" s="120" t="s">
        <v>25</v>
      </c>
      <c r="V23" s="252" t="s">
        <v>26</v>
      </c>
      <c r="W23" s="387"/>
      <c r="X23" s="380"/>
      <c r="Y23" s="380"/>
      <c r="Z23" s="120" t="s">
        <v>27</v>
      </c>
      <c r="AA23" s="120" t="s">
        <v>26</v>
      </c>
      <c r="AB23" s="343" t="s">
        <v>25</v>
      </c>
      <c r="AC23" s="343" t="s">
        <v>26</v>
      </c>
      <c r="AD23" s="380"/>
      <c r="AE23" s="120" t="s">
        <v>26</v>
      </c>
      <c r="AF23" s="120" t="s">
        <v>26</v>
      </c>
      <c r="AG23" s="120" t="s">
        <v>26</v>
      </c>
      <c r="AH23" s="120" t="s">
        <v>26</v>
      </c>
      <c r="AI23" s="120" t="s">
        <v>26</v>
      </c>
      <c r="AJ23" s="120" t="s">
        <v>26</v>
      </c>
      <c r="AK23" s="120" t="s">
        <v>26</v>
      </c>
      <c r="AL23" s="383"/>
      <c r="AM23" s="380"/>
      <c r="AN23" s="380"/>
      <c r="AO23" s="378"/>
    </row>
    <row r="24" spans="1:41" ht="12.75" thickBot="1" x14ac:dyDescent="0.3">
      <c r="A24" s="248">
        <v>1</v>
      </c>
      <c r="B24" s="131">
        <v>2</v>
      </c>
      <c r="C24" s="132">
        <v>3</v>
      </c>
      <c r="D24" s="265">
        <v>4</v>
      </c>
      <c r="E24" s="132">
        <v>5</v>
      </c>
      <c r="F24" s="131">
        <v>6</v>
      </c>
      <c r="G24" s="132">
        <v>7</v>
      </c>
      <c r="H24" s="131">
        <v>8</v>
      </c>
      <c r="I24" s="132">
        <v>9</v>
      </c>
      <c r="J24" s="131">
        <v>10</v>
      </c>
      <c r="K24" s="132">
        <v>11</v>
      </c>
      <c r="L24" s="131">
        <v>12</v>
      </c>
      <c r="M24" s="132">
        <v>13</v>
      </c>
      <c r="N24" s="131">
        <v>14</v>
      </c>
      <c r="O24" s="132">
        <v>15</v>
      </c>
      <c r="P24" s="131">
        <v>16</v>
      </c>
      <c r="Q24" s="132">
        <v>17</v>
      </c>
      <c r="R24" s="131">
        <v>18</v>
      </c>
      <c r="S24" s="132">
        <v>19</v>
      </c>
      <c r="T24" s="131">
        <v>20</v>
      </c>
      <c r="U24" s="132">
        <v>21</v>
      </c>
      <c r="V24" s="253">
        <v>22</v>
      </c>
      <c r="W24" s="262">
        <v>23</v>
      </c>
      <c r="X24" s="131">
        <v>24</v>
      </c>
      <c r="Y24" s="132">
        <v>25</v>
      </c>
      <c r="Z24" s="131">
        <v>26</v>
      </c>
      <c r="AA24" s="132">
        <v>27</v>
      </c>
      <c r="AB24" s="131">
        <v>28</v>
      </c>
      <c r="AC24" s="132">
        <v>29</v>
      </c>
      <c r="AD24" s="131">
        <v>30</v>
      </c>
      <c r="AE24" s="132">
        <v>31</v>
      </c>
      <c r="AF24" s="131">
        <v>32</v>
      </c>
      <c r="AG24" s="132">
        <v>33</v>
      </c>
      <c r="AH24" s="131">
        <v>34</v>
      </c>
      <c r="AI24" s="132">
        <v>35</v>
      </c>
      <c r="AJ24" s="131">
        <v>36</v>
      </c>
      <c r="AK24" s="132">
        <v>37</v>
      </c>
      <c r="AL24" s="131">
        <v>38</v>
      </c>
      <c r="AM24" s="132">
        <v>39</v>
      </c>
      <c r="AN24" s="131">
        <v>40</v>
      </c>
      <c r="AO24" s="132">
        <v>41</v>
      </c>
    </row>
    <row r="25" spans="1:41" ht="13.5" customHeight="1" thickBot="1" x14ac:dyDescent="0.3">
      <c r="A25" s="370" t="s">
        <v>28</v>
      </c>
      <c r="B25" s="371"/>
      <c r="C25" s="371"/>
      <c r="D25" s="371"/>
      <c r="E25" s="371"/>
      <c r="F25" s="371"/>
      <c r="G25" s="371"/>
      <c r="H25" s="371"/>
      <c r="I25" s="371"/>
      <c r="J25" s="371"/>
      <c r="K25" s="238">
        <f>SUM(K26:K27)</f>
        <v>2</v>
      </c>
      <c r="L25" s="238"/>
      <c r="M25" s="238"/>
      <c r="N25" s="238"/>
      <c r="O25" s="190">
        <f>SUM(O26:O27)</f>
        <v>398315.22750000004</v>
      </c>
      <c r="P25" s="190">
        <f>SUM(P26:P27)</f>
        <v>39831.522750000004</v>
      </c>
      <c r="Q25" s="190"/>
      <c r="R25" s="190">
        <f>SUM(R26:R27)</f>
        <v>0</v>
      </c>
      <c r="S25" s="190"/>
      <c r="T25" s="190">
        <f>SUM(T26:T27)</f>
        <v>0</v>
      </c>
      <c r="U25" s="190"/>
      <c r="V25" s="254">
        <f>SUM(V26:V27)</f>
        <v>0</v>
      </c>
      <c r="W25" s="239"/>
      <c r="X25" s="238"/>
      <c r="Y25" s="238"/>
      <c r="Z25" s="190"/>
      <c r="AA25" s="190">
        <f>SUM(AA26:AA27)</f>
        <v>0</v>
      </c>
      <c r="AB25" s="84"/>
      <c r="AC25" s="84">
        <f t="shared" ref="AC25" si="0">SUM(AC26:AC27)</f>
        <v>0</v>
      </c>
      <c r="AD25" s="238"/>
      <c r="AE25" s="190">
        <f t="shared" ref="AE25:AO25" si="1">SUM(AE26:AE27)</f>
        <v>0</v>
      </c>
      <c r="AF25" s="190">
        <f t="shared" si="1"/>
        <v>0</v>
      </c>
      <c r="AG25" s="190">
        <f t="shared" si="1"/>
        <v>0</v>
      </c>
      <c r="AH25" s="190">
        <f t="shared" si="1"/>
        <v>0</v>
      </c>
      <c r="AI25" s="190">
        <f t="shared" si="1"/>
        <v>0</v>
      </c>
      <c r="AJ25" s="190">
        <f t="shared" si="1"/>
        <v>0</v>
      </c>
      <c r="AK25" s="190">
        <f t="shared" si="1"/>
        <v>0</v>
      </c>
      <c r="AL25" s="190">
        <f t="shared" si="1"/>
        <v>0</v>
      </c>
      <c r="AM25" s="190">
        <f t="shared" si="1"/>
        <v>438146.75025000004</v>
      </c>
      <c r="AN25" s="190">
        <f t="shared" si="1"/>
        <v>1752.5870010000001</v>
      </c>
      <c r="AO25" s="223">
        <f t="shared" si="1"/>
        <v>398.31522749999999</v>
      </c>
    </row>
    <row r="26" spans="1:41" s="47" customFormat="1" ht="22.5" x14ac:dyDescent="0.25">
      <c r="A26" s="249">
        <v>1</v>
      </c>
      <c r="B26" s="233" t="s">
        <v>268</v>
      </c>
      <c r="C26" s="241" t="s">
        <v>77</v>
      </c>
      <c r="D26" s="266"/>
      <c r="E26" s="198" t="s">
        <v>79</v>
      </c>
      <c r="F26" s="226"/>
      <c r="G26" s="196"/>
      <c r="H26" s="242" t="s">
        <v>90</v>
      </c>
      <c r="I26" s="234" t="s">
        <v>80</v>
      </c>
      <c r="J26" s="198">
        <v>5.74</v>
      </c>
      <c r="K26" s="243">
        <v>1</v>
      </c>
      <c r="L26" s="243">
        <v>17697</v>
      </c>
      <c r="M26" s="236">
        <v>2</v>
      </c>
      <c r="N26" s="236">
        <v>1.3</v>
      </c>
      <c r="O26" s="202">
        <f>J26*K26*L26*M26*N26</f>
        <v>264110.02799999999</v>
      </c>
      <c r="P26" s="202">
        <f>(O26)*10%</f>
        <v>26411.002800000002</v>
      </c>
      <c r="Q26" s="237"/>
      <c r="R26" s="237"/>
      <c r="S26" s="237"/>
      <c r="T26" s="237"/>
      <c r="U26" s="237"/>
      <c r="V26" s="255"/>
      <c r="W26" s="263">
        <f>+A26</f>
        <v>1</v>
      </c>
      <c r="X26" s="203" t="str">
        <f t="shared" ref="X26:Y26" si="2">+B26</f>
        <v>Бос жұмыс орын</v>
      </c>
      <c r="Y26" s="203" t="str">
        <f t="shared" si="2"/>
        <v>меңгеруші</v>
      </c>
      <c r="Z26" s="237"/>
      <c r="AA26" s="237"/>
      <c r="AB26" s="88"/>
      <c r="AC26" s="85"/>
      <c r="AD26" s="196"/>
      <c r="AE26" s="202"/>
      <c r="AF26" s="202"/>
      <c r="AG26" s="202"/>
      <c r="AH26" s="202"/>
      <c r="AI26" s="202"/>
      <c r="AJ26" s="202"/>
      <c r="AK26" s="202"/>
      <c r="AL26" s="202"/>
      <c r="AM26" s="202">
        <f>+AL26+AK26+AJ26+AI26+AH26+AG26+AF26+AE26+AA26+V26+T26+R26+P26+O26</f>
        <v>290521.03080000001</v>
      </c>
      <c r="AN26" s="202">
        <f t="shared" ref="AN26:AN69" si="3">AM26*4/1000</f>
        <v>1162.0841232</v>
      </c>
      <c r="AO26" s="205">
        <f>(O26)/1000</f>
        <v>264.110028</v>
      </c>
    </row>
    <row r="27" spans="1:41" s="47" customFormat="1" ht="39" thickBot="1" x14ac:dyDescent="0.3">
      <c r="A27" s="251">
        <v>2</v>
      </c>
      <c r="B27" s="206">
        <v>1</v>
      </c>
      <c r="C27" s="244" t="s">
        <v>266</v>
      </c>
      <c r="D27" s="267" t="s">
        <v>82</v>
      </c>
      <c r="E27" s="210" t="s">
        <v>78</v>
      </c>
      <c r="F27" s="176"/>
      <c r="G27" s="174"/>
      <c r="H27" s="245" t="s">
        <v>91</v>
      </c>
      <c r="I27" s="173" t="s">
        <v>81</v>
      </c>
      <c r="J27" s="210">
        <v>5.23</v>
      </c>
      <c r="K27" s="246">
        <v>1</v>
      </c>
      <c r="L27" s="247">
        <v>17697</v>
      </c>
      <c r="M27" s="180">
        <v>1.45</v>
      </c>
      <c r="N27" s="180"/>
      <c r="O27" s="181">
        <f>J27*K27*L27*M27</f>
        <v>134205.19950000002</v>
      </c>
      <c r="P27" s="181">
        <f>(O27)*10%</f>
        <v>13420.519950000002</v>
      </c>
      <c r="Q27" s="182"/>
      <c r="R27" s="182"/>
      <c r="S27" s="182"/>
      <c r="T27" s="182"/>
      <c r="U27" s="182"/>
      <c r="V27" s="256"/>
      <c r="W27" s="284">
        <f>+A27</f>
        <v>2</v>
      </c>
      <c r="X27" s="183">
        <f t="shared" ref="X27" si="4">+B27</f>
        <v>1</v>
      </c>
      <c r="Y27" s="183" t="str">
        <f t="shared" ref="Y27" si="5">+C27</f>
        <v>меңгерушінің шаруашылық бөлімі жөніндегі орынбасары</v>
      </c>
      <c r="Z27" s="182"/>
      <c r="AA27" s="182"/>
      <c r="AB27" s="86"/>
      <c r="AC27" s="86"/>
      <c r="AD27" s="174"/>
      <c r="AE27" s="181"/>
      <c r="AF27" s="181"/>
      <c r="AG27" s="181"/>
      <c r="AH27" s="181"/>
      <c r="AI27" s="181"/>
      <c r="AJ27" s="181"/>
      <c r="AK27" s="181"/>
      <c r="AL27" s="181"/>
      <c r="AM27" s="181">
        <f>+AL27+AK27+AJ27+AI27+AH27+AG27+AF27+AE27+AA27+V27+T27+R27+P27+O27</f>
        <v>147625.71945000003</v>
      </c>
      <c r="AN27" s="181">
        <f t="shared" ref="AN27" si="6">AM27*4/1000</f>
        <v>590.50287780000008</v>
      </c>
      <c r="AO27" s="184">
        <f>(O27)/1000</f>
        <v>134.20519950000002</v>
      </c>
    </row>
    <row r="28" spans="1:41" ht="15.75" customHeight="1" thickBot="1" x14ac:dyDescent="0.3">
      <c r="A28" s="372" t="s">
        <v>29</v>
      </c>
      <c r="B28" s="373"/>
      <c r="C28" s="373"/>
      <c r="D28" s="373"/>
      <c r="E28" s="373"/>
      <c r="F28" s="373"/>
      <c r="G28" s="373"/>
      <c r="H28" s="373"/>
      <c r="I28" s="373"/>
      <c r="J28" s="373"/>
      <c r="K28" s="189">
        <f>SUM(K29:K69)</f>
        <v>48.25</v>
      </c>
      <c r="L28" s="189"/>
      <c r="M28" s="189"/>
      <c r="N28" s="189"/>
      <c r="O28" s="213">
        <f t="shared" ref="O28:V28" si="7">SUM(O29:O69)</f>
        <v>8573528.4382499959</v>
      </c>
      <c r="P28" s="213">
        <f t="shared" si="7"/>
        <v>857352.84382500011</v>
      </c>
      <c r="Q28" s="213"/>
      <c r="R28" s="213">
        <f t="shared" si="7"/>
        <v>0</v>
      </c>
      <c r="S28" s="213"/>
      <c r="T28" s="213">
        <f t="shared" si="7"/>
        <v>0</v>
      </c>
      <c r="U28" s="213"/>
      <c r="V28" s="257">
        <f t="shared" si="7"/>
        <v>0</v>
      </c>
      <c r="W28" s="92"/>
      <c r="X28" s="83"/>
      <c r="Y28" s="83"/>
      <c r="Z28" s="213"/>
      <c r="AA28" s="213">
        <f t="shared" ref="AA28" si="8">SUM(AA29:AA69)</f>
        <v>0</v>
      </c>
      <c r="AB28" s="84"/>
      <c r="AC28" s="84">
        <f>SUM(AC29:AC61)</f>
        <v>0</v>
      </c>
      <c r="AD28" s="214"/>
      <c r="AE28" s="213">
        <f t="shared" ref="AE28" si="9">SUM(AE29:AE69)</f>
        <v>0</v>
      </c>
      <c r="AF28" s="213">
        <f t="shared" ref="AF28" si="10">SUM(AF29:AF69)</f>
        <v>0</v>
      </c>
      <c r="AG28" s="213">
        <f t="shared" ref="AG28" si="11">SUM(AG29:AG69)</f>
        <v>0</v>
      </c>
      <c r="AH28" s="213">
        <f t="shared" ref="AH28" si="12">SUM(AH29:AH69)</f>
        <v>694531</v>
      </c>
      <c r="AI28" s="213">
        <f t="shared" ref="AI28" si="13">SUM(AI29:AI69)</f>
        <v>0</v>
      </c>
      <c r="AJ28" s="213">
        <f t="shared" ref="AJ28" si="14">SUM(AJ29:AJ69)</f>
        <v>0</v>
      </c>
      <c r="AK28" s="213">
        <f t="shared" ref="AK28" si="15">SUM(AK29:AK69)</f>
        <v>0</v>
      </c>
      <c r="AL28" s="213">
        <f t="shared" ref="AL28" si="16">SUM(AL29:AL69)</f>
        <v>0</v>
      </c>
      <c r="AM28" s="213">
        <f t="shared" ref="AM28" si="17">SUM(AM29:AM69)</f>
        <v>10125412.282074997</v>
      </c>
      <c r="AN28" s="213">
        <f>SUM(AN29:AN69)</f>
        <v>40501.649128299992</v>
      </c>
      <c r="AO28" s="231">
        <f t="shared" ref="AO28" si="18">SUM(AO29:AO69)</f>
        <v>8573.5284382500013</v>
      </c>
    </row>
    <row r="29" spans="1:41" s="47" customFormat="1" ht="25.5" x14ac:dyDescent="0.25">
      <c r="A29" s="193">
        <v>1</v>
      </c>
      <c r="B29" s="442">
        <v>1</v>
      </c>
      <c r="C29" s="233" t="s">
        <v>83</v>
      </c>
      <c r="D29" s="268" t="s">
        <v>76</v>
      </c>
      <c r="E29" s="198" t="s">
        <v>79</v>
      </c>
      <c r="F29" s="250" t="s">
        <v>277</v>
      </c>
      <c r="G29" s="196"/>
      <c r="H29" s="204" t="s">
        <v>89</v>
      </c>
      <c r="I29" s="226" t="s">
        <v>84</v>
      </c>
      <c r="J29" s="235">
        <v>4.51</v>
      </c>
      <c r="K29" s="200">
        <v>1</v>
      </c>
      <c r="L29" s="200">
        <v>17697</v>
      </c>
      <c r="M29" s="236">
        <v>2</v>
      </c>
      <c r="N29" s="236">
        <v>1.3</v>
      </c>
      <c r="O29" s="202">
        <f t="shared" ref="O29:O66" si="19">J29*K29*L29*M29*N29</f>
        <v>207515.022</v>
      </c>
      <c r="P29" s="202">
        <f t="shared" ref="P29:P69" si="20">(O29)*10%</f>
        <v>20751.502200000003</v>
      </c>
      <c r="Q29" s="237"/>
      <c r="R29" s="237"/>
      <c r="S29" s="237"/>
      <c r="T29" s="237"/>
      <c r="U29" s="237"/>
      <c r="V29" s="255"/>
      <c r="W29" s="264">
        <f t="shared" ref="W29:W69" si="21">+A29</f>
        <v>1</v>
      </c>
      <c r="X29" s="46">
        <f>+B37</f>
        <v>1</v>
      </c>
      <c r="Y29" s="46" t="str">
        <f t="shared" ref="Y29:Y69" si="22">+C29</f>
        <v>Әдіскер</v>
      </c>
      <c r="Z29" s="237"/>
      <c r="AA29" s="237"/>
      <c r="AB29" s="85"/>
      <c r="AC29" s="85"/>
      <c r="AD29" s="196"/>
      <c r="AE29" s="202"/>
      <c r="AF29" s="202"/>
      <c r="AG29" s="202"/>
      <c r="AH29" s="202"/>
      <c r="AI29" s="202"/>
      <c r="AJ29" s="202"/>
      <c r="AK29" s="202"/>
      <c r="AL29" s="202"/>
      <c r="AM29" s="202">
        <f t="shared" ref="AM29:AM69" si="23">+AL29+AK29+AJ29+AI29+AH29+AG29+AF29+AE29+AA29+V29+T29+R29+P29+O29</f>
        <v>228266.52419999999</v>
      </c>
      <c r="AN29" s="202">
        <f t="shared" si="3"/>
        <v>913.06609679999997</v>
      </c>
      <c r="AO29" s="205">
        <f t="shared" ref="AO29:AO69" si="24">(O29)/1000</f>
        <v>207.51502199999999</v>
      </c>
    </row>
    <row r="30" spans="1:41" ht="24" x14ac:dyDescent="0.25">
      <c r="A30" s="169">
        <v>2</v>
      </c>
      <c r="B30" s="442">
        <v>1</v>
      </c>
      <c r="C30" s="134" t="s">
        <v>86</v>
      </c>
      <c r="D30" s="269" t="s">
        <v>87</v>
      </c>
      <c r="E30" s="48" t="s">
        <v>79</v>
      </c>
      <c r="F30" s="68"/>
      <c r="G30" s="105" t="s">
        <v>275</v>
      </c>
      <c r="H30" s="303" t="s">
        <v>88</v>
      </c>
      <c r="I30" s="101" t="s">
        <v>92</v>
      </c>
      <c r="J30" s="101">
        <v>4.1399999999999997</v>
      </c>
      <c r="K30" s="104">
        <v>1</v>
      </c>
      <c r="L30" s="232">
        <v>17697</v>
      </c>
      <c r="M30" s="49">
        <v>2</v>
      </c>
      <c r="N30" s="49">
        <v>1.3</v>
      </c>
      <c r="O30" s="87">
        <f t="shared" si="19"/>
        <v>190490.50799999997</v>
      </c>
      <c r="P30" s="87">
        <f t="shared" ref="P30:P66" si="25">(O30)*10%</f>
        <v>19049.050799999997</v>
      </c>
      <c r="Q30" s="87"/>
      <c r="R30" s="87"/>
      <c r="S30" s="87"/>
      <c r="T30" s="87"/>
      <c r="U30" s="87"/>
      <c r="V30" s="258"/>
      <c r="W30" s="264">
        <f t="shared" si="21"/>
        <v>2</v>
      </c>
      <c r="X30" s="46">
        <f>+B38</f>
        <v>1</v>
      </c>
      <c r="Y30" s="46" t="str">
        <f t="shared" si="22"/>
        <v>Педагог-психолог</v>
      </c>
      <c r="Z30" s="87"/>
      <c r="AA30" s="87"/>
      <c r="AB30" s="85"/>
      <c r="AC30" s="85"/>
      <c r="AD30" s="105" t="s">
        <v>201</v>
      </c>
      <c r="AE30" s="87"/>
      <c r="AF30" s="87"/>
      <c r="AG30" s="87"/>
      <c r="AH30" s="87">
        <v>57147</v>
      </c>
      <c r="AI30" s="87"/>
      <c r="AJ30" s="87"/>
      <c r="AK30" s="87"/>
      <c r="AL30" s="87"/>
      <c r="AM30" s="87">
        <f t="shared" si="23"/>
        <v>266686.5588</v>
      </c>
      <c r="AN30" s="87">
        <f t="shared" ref="AN30:AN66" si="26">AM30*4/1000</f>
        <v>1066.7462352</v>
      </c>
      <c r="AO30" s="170">
        <f t="shared" si="24"/>
        <v>190.49050799999998</v>
      </c>
    </row>
    <row r="31" spans="1:41" ht="24" x14ac:dyDescent="0.25">
      <c r="A31" s="169">
        <v>3</v>
      </c>
      <c r="B31" s="442">
        <v>1</v>
      </c>
      <c r="C31" s="136" t="s">
        <v>96</v>
      </c>
      <c r="D31" s="269" t="s">
        <v>100</v>
      </c>
      <c r="E31" s="48" t="s">
        <v>79</v>
      </c>
      <c r="F31" s="105" t="s">
        <v>276</v>
      </c>
      <c r="G31" s="105"/>
      <c r="H31" s="48" t="s">
        <v>97</v>
      </c>
      <c r="I31" s="101" t="s">
        <v>92</v>
      </c>
      <c r="J31" s="101">
        <v>4.1399999999999997</v>
      </c>
      <c r="K31" s="166">
        <v>1.25</v>
      </c>
      <c r="L31" s="77">
        <v>17697</v>
      </c>
      <c r="M31" s="49">
        <v>2</v>
      </c>
      <c r="N31" s="49">
        <v>1.3</v>
      </c>
      <c r="O31" s="87">
        <f t="shared" si="19"/>
        <v>238113.13499999998</v>
      </c>
      <c r="P31" s="87">
        <f t="shared" si="25"/>
        <v>23811.3135</v>
      </c>
      <c r="Q31" s="87"/>
      <c r="R31" s="87"/>
      <c r="S31" s="87"/>
      <c r="T31" s="87"/>
      <c r="U31" s="87"/>
      <c r="V31" s="258"/>
      <c r="W31" s="264">
        <f t="shared" si="21"/>
        <v>3</v>
      </c>
      <c r="X31" s="46">
        <f>+B39</f>
        <v>1</v>
      </c>
      <c r="Y31" s="46" t="str">
        <f t="shared" si="22"/>
        <v>Тәрбиеші</v>
      </c>
      <c r="Z31" s="87"/>
      <c r="AA31" s="87"/>
      <c r="AB31" s="85"/>
      <c r="AC31" s="85"/>
      <c r="AD31" s="105" t="s">
        <v>201</v>
      </c>
      <c r="AE31" s="87"/>
      <c r="AF31" s="87"/>
      <c r="AG31" s="87"/>
      <c r="AH31" s="87"/>
      <c r="AI31" s="87"/>
      <c r="AJ31" s="87"/>
      <c r="AK31" s="87"/>
      <c r="AL31" s="87"/>
      <c r="AM31" s="87">
        <f t="shared" si="23"/>
        <v>261924.44849999997</v>
      </c>
      <c r="AN31" s="87">
        <f t="shared" si="26"/>
        <v>1047.6977939999999</v>
      </c>
      <c r="AO31" s="170">
        <f t="shared" si="24"/>
        <v>238.11313499999997</v>
      </c>
    </row>
    <row r="32" spans="1:41" ht="24" x14ac:dyDescent="0.25">
      <c r="A32" s="169">
        <v>4</v>
      </c>
      <c r="B32" s="442">
        <v>1</v>
      </c>
      <c r="C32" s="136" t="s">
        <v>96</v>
      </c>
      <c r="D32" s="269" t="s">
        <v>101</v>
      </c>
      <c r="E32" s="48" t="s">
        <v>79</v>
      </c>
      <c r="F32" s="105" t="s">
        <v>276</v>
      </c>
      <c r="G32" s="105"/>
      <c r="H32" s="48" t="s">
        <v>102</v>
      </c>
      <c r="I32" s="101" t="s">
        <v>92</v>
      </c>
      <c r="J32" s="101">
        <v>4.21</v>
      </c>
      <c r="K32" s="166">
        <v>1.25</v>
      </c>
      <c r="L32" s="77">
        <v>17697</v>
      </c>
      <c r="M32" s="49">
        <v>2</v>
      </c>
      <c r="N32" s="49">
        <v>1.3</v>
      </c>
      <c r="O32" s="87">
        <f t="shared" si="19"/>
        <v>242139.20250000004</v>
      </c>
      <c r="P32" s="87">
        <f t="shared" si="25"/>
        <v>24213.920250000006</v>
      </c>
      <c r="Q32" s="87"/>
      <c r="R32" s="87"/>
      <c r="S32" s="87"/>
      <c r="T32" s="87"/>
      <c r="U32" s="87"/>
      <c r="V32" s="258"/>
      <c r="W32" s="264">
        <f t="shared" si="21"/>
        <v>4</v>
      </c>
      <c r="X32" s="46">
        <f>+B40</f>
        <v>1</v>
      </c>
      <c r="Y32" s="46" t="str">
        <f t="shared" si="22"/>
        <v>Тәрбиеші</v>
      </c>
      <c r="Z32" s="87"/>
      <c r="AA32" s="87"/>
      <c r="AB32" s="85"/>
      <c r="AC32" s="85"/>
      <c r="AD32" s="105" t="s">
        <v>202</v>
      </c>
      <c r="AE32" s="87"/>
      <c r="AF32" s="87"/>
      <c r="AG32" s="87"/>
      <c r="AH32" s="87"/>
      <c r="AI32" s="87"/>
      <c r="AJ32" s="87"/>
      <c r="AK32" s="87"/>
      <c r="AL32" s="87"/>
      <c r="AM32" s="87">
        <f t="shared" si="23"/>
        <v>266353.12275000004</v>
      </c>
      <c r="AN32" s="87">
        <f t="shared" si="26"/>
        <v>1065.412491</v>
      </c>
      <c r="AO32" s="170">
        <f t="shared" si="24"/>
        <v>242.13920250000004</v>
      </c>
    </row>
    <row r="33" spans="1:41" ht="24" x14ac:dyDescent="0.25">
      <c r="A33" s="169">
        <v>5</v>
      </c>
      <c r="B33" s="442">
        <v>1</v>
      </c>
      <c r="C33" s="136" t="s">
        <v>96</v>
      </c>
      <c r="D33" s="269" t="s">
        <v>103</v>
      </c>
      <c r="E33" s="48" t="s">
        <v>79</v>
      </c>
      <c r="F33" s="68"/>
      <c r="G33" s="105" t="s">
        <v>275</v>
      </c>
      <c r="H33" s="48" t="s">
        <v>104</v>
      </c>
      <c r="I33" s="101" t="s">
        <v>92</v>
      </c>
      <c r="J33" s="11">
        <v>4.1399999999999997</v>
      </c>
      <c r="K33" s="166">
        <v>1.25</v>
      </c>
      <c r="L33" s="77">
        <v>17697</v>
      </c>
      <c r="M33" s="49">
        <v>2</v>
      </c>
      <c r="N33" s="49">
        <v>1.3</v>
      </c>
      <c r="O33" s="87">
        <f t="shared" si="19"/>
        <v>238113.13499999998</v>
      </c>
      <c r="P33" s="87">
        <f t="shared" si="25"/>
        <v>23811.3135</v>
      </c>
      <c r="Q33" s="87"/>
      <c r="R33" s="87"/>
      <c r="S33" s="87"/>
      <c r="T33" s="87"/>
      <c r="U33" s="87"/>
      <c r="V33" s="258"/>
      <c r="W33" s="264">
        <f t="shared" si="21"/>
        <v>5</v>
      </c>
      <c r="X33" s="46">
        <f>+B41</f>
        <v>1</v>
      </c>
      <c r="Y33" s="46" t="str">
        <f t="shared" si="22"/>
        <v>Тәрбиеші</v>
      </c>
      <c r="Z33" s="87"/>
      <c r="AA33" s="87"/>
      <c r="AB33" s="85"/>
      <c r="AC33" s="85"/>
      <c r="AD33" s="105" t="s">
        <v>286</v>
      </c>
      <c r="AE33" s="87"/>
      <c r="AF33" s="87"/>
      <c r="AG33" s="87"/>
      <c r="AH33" s="87">
        <v>71434</v>
      </c>
      <c r="AI33" s="87"/>
      <c r="AJ33" s="87"/>
      <c r="AK33" s="87"/>
      <c r="AL33" s="87"/>
      <c r="AM33" s="87">
        <f t="shared" si="23"/>
        <v>333358.4485</v>
      </c>
      <c r="AN33" s="87">
        <f t="shared" si="26"/>
        <v>1333.433794</v>
      </c>
      <c r="AO33" s="170">
        <f t="shared" si="24"/>
        <v>238.11313499999997</v>
      </c>
    </row>
    <row r="34" spans="1:41" ht="24" x14ac:dyDescent="0.25">
      <c r="A34" s="169">
        <v>6</v>
      </c>
      <c r="B34" s="442">
        <v>1</v>
      </c>
      <c r="C34" s="136" t="s">
        <v>96</v>
      </c>
      <c r="D34" s="269" t="s">
        <v>105</v>
      </c>
      <c r="E34" s="48" t="s">
        <v>79</v>
      </c>
      <c r="F34" s="68"/>
      <c r="G34" s="105" t="s">
        <v>275</v>
      </c>
      <c r="H34" s="48" t="s">
        <v>106</v>
      </c>
      <c r="I34" s="101" t="s">
        <v>92</v>
      </c>
      <c r="J34" s="11">
        <v>4.1399999999999997</v>
      </c>
      <c r="K34" s="166">
        <v>1.25</v>
      </c>
      <c r="L34" s="77">
        <v>17697</v>
      </c>
      <c r="M34" s="49">
        <v>2</v>
      </c>
      <c r="N34" s="49">
        <v>1.3</v>
      </c>
      <c r="O34" s="87">
        <f t="shared" si="19"/>
        <v>238113.13499999998</v>
      </c>
      <c r="P34" s="87">
        <f t="shared" si="25"/>
        <v>23811.3135</v>
      </c>
      <c r="Q34" s="87"/>
      <c r="R34" s="87"/>
      <c r="S34" s="87"/>
      <c r="T34" s="87"/>
      <c r="U34" s="87"/>
      <c r="V34" s="258"/>
      <c r="W34" s="264">
        <f t="shared" si="21"/>
        <v>6</v>
      </c>
      <c r="X34" s="46">
        <f>+B42</f>
        <v>1</v>
      </c>
      <c r="Y34" s="46" t="str">
        <f t="shared" si="22"/>
        <v>Тәрбиеші</v>
      </c>
      <c r="Z34" s="87"/>
      <c r="AA34" s="87"/>
      <c r="AB34" s="85"/>
      <c r="AC34" s="85"/>
      <c r="AD34" s="105" t="s">
        <v>264</v>
      </c>
      <c r="AE34" s="87"/>
      <c r="AF34" s="87"/>
      <c r="AG34" s="87"/>
      <c r="AH34" s="87">
        <v>71434</v>
      </c>
      <c r="AI34" s="87"/>
      <c r="AJ34" s="87"/>
      <c r="AK34" s="87"/>
      <c r="AL34" s="87"/>
      <c r="AM34" s="87">
        <f t="shared" si="23"/>
        <v>333358.4485</v>
      </c>
      <c r="AN34" s="87">
        <f t="shared" si="26"/>
        <v>1333.433794</v>
      </c>
      <c r="AO34" s="170">
        <f t="shared" si="24"/>
        <v>238.11313499999997</v>
      </c>
    </row>
    <row r="35" spans="1:41" ht="24" x14ac:dyDescent="0.25">
      <c r="A35" s="169">
        <v>7</v>
      </c>
      <c r="B35" s="442">
        <v>1</v>
      </c>
      <c r="C35" s="136" t="s">
        <v>96</v>
      </c>
      <c r="D35" s="269" t="s">
        <v>107</v>
      </c>
      <c r="E35" s="48" t="s">
        <v>79</v>
      </c>
      <c r="F35" s="105" t="s">
        <v>276</v>
      </c>
      <c r="G35" s="105"/>
      <c r="H35" s="48" t="s">
        <v>108</v>
      </c>
      <c r="I35" s="101" t="s">
        <v>92</v>
      </c>
      <c r="J35" s="11">
        <v>4.3600000000000003</v>
      </c>
      <c r="K35" s="166">
        <v>1.25</v>
      </c>
      <c r="L35" s="77">
        <v>17697</v>
      </c>
      <c r="M35" s="49">
        <v>2</v>
      </c>
      <c r="N35" s="49">
        <v>1.3</v>
      </c>
      <c r="O35" s="87">
        <f t="shared" si="19"/>
        <v>250766.49000000002</v>
      </c>
      <c r="P35" s="87">
        <f t="shared" si="25"/>
        <v>25076.649000000005</v>
      </c>
      <c r="Q35" s="87"/>
      <c r="R35" s="87"/>
      <c r="S35" s="87"/>
      <c r="T35" s="87"/>
      <c r="U35" s="87"/>
      <c r="V35" s="258"/>
      <c r="W35" s="264">
        <f t="shared" si="21"/>
        <v>7</v>
      </c>
      <c r="X35" s="46">
        <f>+B43</f>
        <v>1</v>
      </c>
      <c r="Y35" s="46" t="str">
        <f t="shared" si="22"/>
        <v>Тәрбиеші</v>
      </c>
      <c r="Z35" s="87"/>
      <c r="AA35" s="87"/>
      <c r="AB35" s="85"/>
      <c r="AC35" s="85"/>
      <c r="AD35" s="105" t="s">
        <v>203</v>
      </c>
      <c r="AE35" s="87"/>
      <c r="AF35" s="87"/>
      <c r="AG35" s="87"/>
      <c r="AH35" s="87"/>
      <c r="AI35" s="87"/>
      <c r="AJ35" s="87"/>
      <c r="AK35" s="87"/>
      <c r="AL35" s="87"/>
      <c r="AM35" s="87">
        <f t="shared" si="23"/>
        <v>275843.13900000002</v>
      </c>
      <c r="AN35" s="87">
        <f t="shared" si="26"/>
        <v>1103.372556</v>
      </c>
      <c r="AO35" s="170">
        <f t="shared" si="24"/>
        <v>250.76649000000003</v>
      </c>
    </row>
    <row r="36" spans="1:41" ht="24" x14ac:dyDescent="0.25">
      <c r="A36" s="169">
        <v>8</v>
      </c>
      <c r="B36" s="442">
        <v>1</v>
      </c>
      <c r="C36" s="136" t="s">
        <v>96</v>
      </c>
      <c r="D36" s="269" t="s">
        <v>111</v>
      </c>
      <c r="E36" s="48" t="s">
        <v>79</v>
      </c>
      <c r="F36" s="68"/>
      <c r="G36" s="105" t="s">
        <v>275</v>
      </c>
      <c r="H36" s="48" t="s">
        <v>112</v>
      </c>
      <c r="I36" s="101" t="s">
        <v>92</v>
      </c>
      <c r="J36" s="11">
        <v>4.1399999999999997</v>
      </c>
      <c r="K36" s="166">
        <v>1.25</v>
      </c>
      <c r="L36" s="77">
        <v>17697</v>
      </c>
      <c r="M36" s="49">
        <v>2</v>
      </c>
      <c r="N36" s="49">
        <v>1.3</v>
      </c>
      <c r="O36" s="87">
        <f t="shared" si="19"/>
        <v>238113.13499999998</v>
      </c>
      <c r="P36" s="87">
        <f t="shared" si="25"/>
        <v>23811.3135</v>
      </c>
      <c r="Q36" s="87"/>
      <c r="R36" s="87"/>
      <c r="S36" s="87"/>
      <c r="T36" s="87"/>
      <c r="U36" s="87"/>
      <c r="V36" s="258"/>
      <c r="W36" s="264">
        <f t="shared" si="21"/>
        <v>8</v>
      </c>
      <c r="X36" s="46">
        <f>+B44</f>
        <v>1</v>
      </c>
      <c r="Y36" s="46" t="str">
        <f t="shared" si="22"/>
        <v>Тәрбиеші</v>
      </c>
      <c r="Z36" s="87"/>
      <c r="AA36" s="87"/>
      <c r="AB36" s="85"/>
      <c r="AC36" s="85"/>
      <c r="AD36" s="105" t="s">
        <v>264</v>
      </c>
      <c r="AE36" s="87"/>
      <c r="AF36" s="87"/>
      <c r="AG36" s="87"/>
      <c r="AH36" s="87">
        <v>71434</v>
      </c>
      <c r="AI36" s="87"/>
      <c r="AJ36" s="87"/>
      <c r="AK36" s="87"/>
      <c r="AL36" s="87"/>
      <c r="AM36" s="87">
        <f t="shared" si="23"/>
        <v>333358.4485</v>
      </c>
      <c r="AN36" s="87">
        <f t="shared" si="26"/>
        <v>1333.433794</v>
      </c>
      <c r="AO36" s="170">
        <f t="shared" si="24"/>
        <v>238.11313499999997</v>
      </c>
    </row>
    <row r="37" spans="1:41" ht="30.6" customHeight="1" x14ac:dyDescent="0.25">
      <c r="A37" s="169">
        <v>9</v>
      </c>
      <c r="B37" s="442">
        <v>1</v>
      </c>
      <c r="C37" s="136" t="s">
        <v>96</v>
      </c>
      <c r="D37" s="269" t="s">
        <v>113</v>
      </c>
      <c r="E37" s="48" t="s">
        <v>79</v>
      </c>
      <c r="F37" s="68"/>
      <c r="G37" s="105" t="s">
        <v>275</v>
      </c>
      <c r="H37" s="48" t="s">
        <v>114</v>
      </c>
      <c r="I37" s="101" t="s">
        <v>92</v>
      </c>
      <c r="J37" s="11">
        <v>4</v>
      </c>
      <c r="K37" s="166">
        <v>1.25</v>
      </c>
      <c r="L37" s="77">
        <v>17697</v>
      </c>
      <c r="M37" s="49">
        <v>2</v>
      </c>
      <c r="N37" s="49">
        <v>1.3</v>
      </c>
      <c r="O37" s="87">
        <f t="shared" si="19"/>
        <v>230061</v>
      </c>
      <c r="P37" s="87">
        <f t="shared" si="25"/>
        <v>23006.100000000002</v>
      </c>
      <c r="Q37" s="87"/>
      <c r="R37" s="87"/>
      <c r="S37" s="87"/>
      <c r="T37" s="87"/>
      <c r="U37" s="87"/>
      <c r="V37" s="258"/>
      <c r="W37" s="264">
        <f t="shared" si="21"/>
        <v>9</v>
      </c>
      <c r="X37" s="46">
        <f>+B45</f>
        <v>1</v>
      </c>
      <c r="Y37" s="46" t="str">
        <f t="shared" si="22"/>
        <v>Тәрбиеші</v>
      </c>
      <c r="Z37" s="87"/>
      <c r="AA37" s="87"/>
      <c r="AB37" s="85"/>
      <c r="AC37" s="85"/>
      <c r="AD37" s="105" t="s">
        <v>201</v>
      </c>
      <c r="AE37" s="87"/>
      <c r="AF37" s="87"/>
      <c r="AG37" s="87"/>
      <c r="AH37" s="87">
        <v>69018</v>
      </c>
      <c r="AI37" s="87"/>
      <c r="AJ37" s="87"/>
      <c r="AK37" s="87"/>
      <c r="AL37" s="87"/>
      <c r="AM37" s="87">
        <f t="shared" si="23"/>
        <v>322085.09999999998</v>
      </c>
      <c r="AN37" s="87">
        <f t="shared" si="26"/>
        <v>1288.3403999999998</v>
      </c>
      <c r="AO37" s="170">
        <f t="shared" si="24"/>
        <v>230.06100000000001</v>
      </c>
    </row>
    <row r="38" spans="1:41" ht="23.45" customHeight="1" x14ac:dyDescent="0.25">
      <c r="A38" s="169">
        <v>10</v>
      </c>
      <c r="B38" s="442">
        <v>1</v>
      </c>
      <c r="C38" s="136" t="s">
        <v>96</v>
      </c>
      <c r="D38" s="269" t="s">
        <v>115</v>
      </c>
      <c r="E38" s="48" t="s">
        <v>79</v>
      </c>
      <c r="F38" s="68"/>
      <c r="G38" s="20"/>
      <c r="H38" s="48" t="s">
        <v>116</v>
      </c>
      <c r="I38" s="101" t="s">
        <v>95</v>
      </c>
      <c r="J38" s="11">
        <v>3.78</v>
      </c>
      <c r="K38" s="166">
        <v>1.25</v>
      </c>
      <c r="L38" s="77">
        <v>17697</v>
      </c>
      <c r="M38" s="49">
        <v>2</v>
      </c>
      <c r="N38" s="49">
        <v>1.3</v>
      </c>
      <c r="O38" s="87">
        <f t="shared" si="19"/>
        <v>217407.64499999999</v>
      </c>
      <c r="P38" s="87">
        <f t="shared" si="25"/>
        <v>21740.764500000001</v>
      </c>
      <c r="Q38" s="87"/>
      <c r="R38" s="87"/>
      <c r="S38" s="87"/>
      <c r="T38" s="87"/>
      <c r="U38" s="87"/>
      <c r="V38" s="258"/>
      <c r="W38" s="264">
        <f t="shared" si="21"/>
        <v>10</v>
      </c>
      <c r="X38" s="46" t="e">
        <f>+#REF!</f>
        <v>#REF!</v>
      </c>
      <c r="Y38" s="46" t="str">
        <f t="shared" si="22"/>
        <v>Тәрбиеші</v>
      </c>
      <c r="Z38" s="87"/>
      <c r="AA38" s="87"/>
      <c r="AB38" s="85"/>
      <c r="AC38" s="85"/>
      <c r="AD38" s="20"/>
      <c r="AE38" s="87"/>
      <c r="AF38" s="87"/>
      <c r="AG38" s="87"/>
      <c r="AH38" s="87"/>
      <c r="AI38" s="87"/>
      <c r="AJ38" s="87"/>
      <c r="AK38" s="87"/>
      <c r="AL38" s="87"/>
      <c r="AM38" s="87">
        <f t="shared" si="23"/>
        <v>239148.40949999998</v>
      </c>
      <c r="AN38" s="87">
        <f t="shared" si="26"/>
        <v>956.59363799999994</v>
      </c>
      <c r="AO38" s="170">
        <f t="shared" si="24"/>
        <v>217.407645</v>
      </c>
    </row>
    <row r="39" spans="1:41" ht="24" x14ac:dyDescent="0.25">
      <c r="A39" s="169">
        <v>11</v>
      </c>
      <c r="B39" s="442">
        <v>1</v>
      </c>
      <c r="C39" s="136" t="s">
        <v>96</v>
      </c>
      <c r="D39" s="269" t="s">
        <v>117</v>
      </c>
      <c r="E39" s="48" t="s">
        <v>265</v>
      </c>
      <c r="F39" s="68"/>
      <c r="G39" s="105" t="s">
        <v>275</v>
      </c>
      <c r="H39" s="48" t="s">
        <v>118</v>
      </c>
      <c r="I39" s="101" t="s">
        <v>119</v>
      </c>
      <c r="J39" s="11">
        <v>4.03</v>
      </c>
      <c r="K39" s="166">
        <v>1.25</v>
      </c>
      <c r="L39" s="77">
        <v>17697</v>
      </c>
      <c r="M39" s="49">
        <v>2</v>
      </c>
      <c r="N39" s="49">
        <v>1.3</v>
      </c>
      <c r="O39" s="87">
        <f t="shared" si="19"/>
        <v>231786.45750000005</v>
      </c>
      <c r="P39" s="87">
        <f t="shared" si="25"/>
        <v>23178.645750000007</v>
      </c>
      <c r="Q39" s="87"/>
      <c r="R39" s="87"/>
      <c r="S39" s="87"/>
      <c r="T39" s="87"/>
      <c r="U39" s="87"/>
      <c r="V39" s="258"/>
      <c r="W39" s="264">
        <f t="shared" si="21"/>
        <v>11</v>
      </c>
      <c r="X39" s="46" t="e">
        <f>+#REF!</f>
        <v>#REF!</v>
      </c>
      <c r="Y39" s="46" t="str">
        <f t="shared" si="22"/>
        <v>Тәрбиеші</v>
      </c>
      <c r="Z39" s="87"/>
      <c r="AA39" s="87"/>
      <c r="AB39" s="85"/>
      <c r="AC39" s="85"/>
      <c r="AD39" s="105" t="s">
        <v>264</v>
      </c>
      <c r="AE39" s="87"/>
      <c r="AF39" s="87"/>
      <c r="AG39" s="87"/>
      <c r="AH39" s="87">
        <v>69536</v>
      </c>
      <c r="AI39" s="87"/>
      <c r="AJ39" s="87"/>
      <c r="AK39" s="87"/>
      <c r="AL39" s="87"/>
      <c r="AM39" s="87">
        <f t="shared" si="23"/>
        <v>324501.10325000004</v>
      </c>
      <c r="AN39" s="87">
        <f t="shared" si="26"/>
        <v>1298.0044130000001</v>
      </c>
      <c r="AO39" s="170">
        <f t="shared" si="24"/>
        <v>231.78645750000004</v>
      </c>
    </row>
    <row r="40" spans="1:41" ht="24" x14ac:dyDescent="0.25">
      <c r="A40" s="169">
        <v>12</v>
      </c>
      <c r="B40" s="442">
        <v>1</v>
      </c>
      <c r="C40" s="136" t="s">
        <v>96</v>
      </c>
      <c r="D40" s="269" t="s">
        <v>120</v>
      </c>
      <c r="E40" s="48" t="s">
        <v>79</v>
      </c>
      <c r="F40" s="68"/>
      <c r="G40" s="105" t="s">
        <v>275</v>
      </c>
      <c r="H40" s="48" t="s">
        <v>121</v>
      </c>
      <c r="I40" s="101" t="s">
        <v>92</v>
      </c>
      <c r="J40" s="11">
        <v>4.1399999999999997</v>
      </c>
      <c r="K40" s="166">
        <v>1.25</v>
      </c>
      <c r="L40" s="77">
        <v>17697</v>
      </c>
      <c r="M40" s="49">
        <v>2</v>
      </c>
      <c r="N40" s="49">
        <v>1.3</v>
      </c>
      <c r="O40" s="87">
        <f t="shared" si="19"/>
        <v>238113.13499999998</v>
      </c>
      <c r="P40" s="87">
        <f t="shared" si="25"/>
        <v>23811.3135</v>
      </c>
      <c r="Q40" s="87"/>
      <c r="R40" s="87"/>
      <c r="S40" s="87"/>
      <c r="T40" s="87"/>
      <c r="U40" s="87"/>
      <c r="V40" s="258"/>
      <c r="W40" s="264">
        <f t="shared" si="21"/>
        <v>12</v>
      </c>
      <c r="X40" s="46" t="e">
        <f>+#REF!</f>
        <v>#REF!</v>
      </c>
      <c r="Y40" s="46" t="str">
        <f t="shared" si="22"/>
        <v>Тәрбиеші</v>
      </c>
      <c r="Z40" s="87"/>
      <c r="AA40" s="87"/>
      <c r="AB40" s="85"/>
      <c r="AC40" s="85"/>
      <c r="AD40" s="105" t="s">
        <v>204</v>
      </c>
      <c r="AE40" s="87"/>
      <c r="AF40" s="87"/>
      <c r="AG40" s="87"/>
      <c r="AH40" s="87">
        <v>71434</v>
      </c>
      <c r="AI40" s="87"/>
      <c r="AJ40" s="87"/>
      <c r="AK40" s="87"/>
      <c r="AL40" s="87"/>
      <c r="AM40" s="87">
        <f t="shared" si="23"/>
        <v>333358.4485</v>
      </c>
      <c r="AN40" s="87">
        <f t="shared" si="26"/>
        <v>1333.433794</v>
      </c>
      <c r="AO40" s="170">
        <f t="shared" si="24"/>
        <v>238.11313499999997</v>
      </c>
    </row>
    <row r="41" spans="1:41" ht="24" x14ac:dyDescent="0.25">
      <c r="A41" s="169">
        <v>13</v>
      </c>
      <c r="B41" s="442">
        <v>1</v>
      </c>
      <c r="C41" s="136" t="s">
        <v>96</v>
      </c>
      <c r="D41" s="269" t="s">
        <v>122</v>
      </c>
      <c r="E41" s="48" t="s">
        <v>265</v>
      </c>
      <c r="F41" s="105" t="s">
        <v>276</v>
      </c>
      <c r="G41" s="105"/>
      <c r="H41" s="48" t="s">
        <v>123</v>
      </c>
      <c r="I41" s="101" t="s">
        <v>119</v>
      </c>
      <c r="J41" s="101">
        <v>3.97</v>
      </c>
      <c r="K41" s="166">
        <v>1.25</v>
      </c>
      <c r="L41" s="77">
        <v>17697</v>
      </c>
      <c r="M41" s="49">
        <v>2</v>
      </c>
      <c r="N41" s="49">
        <v>1.3</v>
      </c>
      <c r="O41" s="87">
        <f t="shared" si="19"/>
        <v>228335.54250000001</v>
      </c>
      <c r="P41" s="87">
        <f t="shared" si="25"/>
        <v>22833.554250000001</v>
      </c>
      <c r="Q41" s="87"/>
      <c r="R41" s="87"/>
      <c r="S41" s="87"/>
      <c r="T41" s="87"/>
      <c r="U41" s="87"/>
      <c r="V41" s="258"/>
      <c r="W41" s="264">
        <f t="shared" si="21"/>
        <v>13</v>
      </c>
      <c r="X41" s="46" t="e">
        <f>+#REF!</f>
        <v>#REF!</v>
      </c>
      <c r="Y41" s="46" t="str">
        <f t="shared" si="22"/>
        <v>Тәрбиеші</v>
      </c>
      <c r="Z41" s="87"/>
      <c r="AA41" s="87"/>
      <c r="AB41" s="85"/>
      <c r="AC41" s="85"/>
      <c r="AD41" s="105" t="s">
        <v>203</v>
      </c>
      <c r="AE41" s="87"/>
      <c r="AF41" s="87"/>
      <c r="AG41" s="87"/>
      <c r="AH41" s="87"/>
      <c r="AI41" s="87"/>
      <c r="AJ41" s="87"/>
      <c r="AK41" s="87"/>
      <c r="AL41" s="87"/>
      <c r="AM41" s="87">
        <f t="shared" si="23"/>
        <v>251169.09675000003</v>
      </c>
      <c r="AN41" s="87">
        <f t="shared" si="26"/>
        <v>1004.6763870000001</v>
      </c>
      <c r="AO41" s="170">
        <f t="shared" si="24"/>
        <v>228.3355425</v>
      </c>
    </row>
    <row r="42" spans="1:41" ht="24" x14ac:dyDescent="0.25">
      <c r="A42" s="169">
        <v>14</v>
      </c>
      <c r="B42" s="442">
        <v>1</v>
      </c>
      <c r="C42" s="136" t="s">
        <v>96</v>
      </c>
      <c r="D42" s="269" t="s">
        <v>126</v>
      </c>
      <c r="E42" s="48" t="s">
        <v>79</v>
      </c>
      <c r="F42" s="68"/>
      <c r="G42" s="105" t="s">
        <v>275</v>
      </c>
      <c r="H42" s="48" t="s">
        <v>267</v>
      </c>
      <c r="I42" s="101" t="s">
        <v>92</v>
      </c>
      <c r="J42" s="11">
        <v>4.21</v>
      </c>
      <c r="K42" s="166">
        <v>1.25</v>
      </c>
      <c r="L42" s="77">
        <v>17697</v>
      </c>
      <c r="M42" s="49">
        <v>2</v>
      </c>
      <c r="N42" s="49">
        <v>1.3</v>
      </c>
      <c r="O42" s="87">
        <f t="shared" si="19"/>
        <v>242139.20250000004</v>
      </c>
      <c r="P42" s="87">
        <f t="shared" si="25"/>
        <v>24213.920250000006</v>
      </c>
      <c r="Q42" s="87"/>
      <c r="R42" s="87"/>
      <c r="S42" s="87"/>
      <c r="T42" s="87"/>
      <c r="U42" s="87"/>
      <c r="V42" s="258"/>
      <c r="W42" s="264">
        <f t="shared" si="21"/>
        <v>14</v>
      </c>
      <c r="X42" s="46" t="e">
        <f>+#REF!</f>
        <v>#REF!</v>
      </c>
      <c r="Y42" s="46" t="str">
        <f t="shared" si="22"/>
        <v>Тәрбиеші</v>
      </c>
      <c r="Z42" s="87"/>
      <c r="AA42" s="87"/>
      <c r="AB42" s="85"/>
      <c r="AC42" s="85"/>
      <c r="AD42" s="105" t="s">
        <v>204</v>
      </c>
      <c r="AE42" s="87"/>
      <c r="AF42" s="87"/>
      <c r="AG42" s="87"/>
      <c r="AH42" s="87">
        <v>72642</v>
      </c>
      <c r="AI42" s="87"/>
      <c r="AJ42" s="87"/>
      <c r="AK42" s="87"/>
      <c r="AL42" s="87"/>
      <c r="AM42" s="87">
        <f t="shared" si="23"/>
        <v>338995.12275000004</v>
      </c>
      <c r="AN42" s="87">
        <f t="shared" si="26"/>
        <v>1355.9804910000003</v>
      </c>
      <c r="AO42" s="170">
        <f t="shared" si="24"/>
        <v>242.13920250000004</v>
      </c>
    </row>
    <row r="43" spans="1:41" ht="22.5" x14ac:dyDescent="0.25">
      <c r="A43" s="169">
        <v>15</v>
      </c>
      <c r="B43" s="442">
        <v>1</v>
      </c>
      <c r="C43" s="136" t="s">
        <v>96</v>
      </c>
      <c r="D43" s="269" t="s">
        <v>127</v>
      </c>
      <c r="E43" s="48" t="s">
        <v>265</v>
      </c>
      <c r="F43" s="68"/>
      <c r="G43" s="20"/>
      <c r="H43" s="48" t="s">
        <v>128</v>
      </c>
      <c r="I43" s="101" t="s">
        <v>129</v>
      </c>
      <c r="J43" s="101">
        <v>3.57</v>
      </c>
      <c r="K43" s="166">
        <v>1.25</v>
      </c>
      <c r="L43" s="77">
        <v>17697</v>
      </c>
      <c r="M43" s="49">
        <v>2</v>
      </c>
      <c r="N43" s="49">
        <v>1.3</v>
      </c>
      <c r="O43" s="87">
        <f t="shared" si="19"/>
        <v>205329.44249999998</v>
      </c>
      <c r="P43" s="87">
        <f t="shared" si="25"/>
        <v>20532.94425</v>
      </c>
      <c r="Q43" s="87"/>
      <c r="R43" s="87"/>
      <c r="S43" s="87"/>
      <c r="T43" s="87"/>
      <c r="U43" s="87"/>
      <c r="V43" s="258"/>
      <c r="W43" s="264">
        <f t="shared" si="21"/>
        <v>15</v>
      </c>
      <c r="X43" s="46" t="e">
        <f>+#REF!</f>
        <v>#REF!</v>
      </c>
      <c r="Y43" s="46" t="str">
        <f t="shared" si="22"/>
        <v>Тәрбиеші</v>
      </c>
      <c r="Z43" s="87"/>
      <c r="AA43" s="87"/>
      <c r="AB43" s="85"/>
      <c r="AC43" s="85"/>
      <c r="AD43" s="20"/>
      <c r="AE43" s="87"/>
      <c r="AF43" s="87"/>
      <c r="AG43" s="87"/>
      <c r="AH43" s="87"/>
      <c r="AI43" s="87"/>
      <c r="AJ43" s="87"/>
      <c r="AK43" s="87"/>
      <c r="AL43" s="87"/>
      <c r="AM43" s="87">
        <f t="shared" si="23"/>
        <v>225862.38674999998</v>
      </c>
      <c r="AN43" s="87">
        <f t="shared" si="26"/>
        <v>903.44954699999994</v>
      </c>
      <c r="AO43" s="170">
        <f t="shared" si="24"/>
        <v>205.32944249999997</v>
      </c>
    </row>
    <row r="44" spans="1:41" ht="24" x14ac:dyDescent="0.25">
      <c r="A44" s="169">
        <v>16</v>
      </c>
      <c r="B44" s="442">
        <v>1</v>
      </c>
      <c r="C44" s="136" t="s">
        <v>96</v>
      </c>
      <c r="D44" s="269" t="s">
        <v>133</v>
      </c>
      <c r="E44" s="48" t="s">
        <v>79</v>
      </c>
      <c r="F44" s="68"/>
      <c r="G44" s="105" t="s">
        <v>275</v>
      </c>
      <c r="H44" s="48" t="s">
        <v>134</v>
      </c>
      <c r="I44" s="101" t="s">
        <v>92</v>
      </c>
      <c r="J44" s="11">
        <v>4.07</v>
      </c>
      <c r="K44" s="166">
        <v>1.25</v>
      </c>
      <c r="L44" s="77">
        <v>17697</v>
      </c>
      <c r="M44" s="49">
        <v>2</v>
      </c>
      <c r="N44" s="49">
        <v>1.3</v>
      </c>
      <c r="O44" s="87">
        <f t="shared" si="19"/>
        <v>234087.0675</v>
      </c>
      <c r="P44" s="87">
        <f t="shared" si="25"/>
        <v>23408.706750000001</v>
      </c>
      <c r="Q44" s="87"/>
      <c r="R44" s="87"/>
      <c r="S44" s="87"/>
      <c r="T44" s="87"/>
      <c r="U44" s="87"/>
      <c r="V44" s="258"/>
      <c r="W44" s="264">
        <f t="shared" si="21"/>
        <v>16</v>
      </c>
      <c r="X44" s="46" t="e">
        <f>+#REF!</f>
        <v>#REF!</v>
      </c>
      <c r="Y44" s="46" t="str">
        <f t="shared" si="22"/>
        <v>Тәрбиеші</v>
      </c>
      <c r="Z44" s="87"/>
      <c r="AA44" s="87"/>
      <c r="AB44" s="85"/>
      <c r="AC44" s="85"/>
      <c r="AD44" s="105" t="s">
        <v>204</v>
      </c>
      <c r="AE44" s="87"/>
      <c r="AF44" s="87"/>
      <c r="AG44" s="87"/>
      <c r="AH44" s="87">
        <v>70226</v>
      </c>
      <c r="AI44" s="87"/>
      <c r="AJ44" s="87"/>
      <c r="AK44" s="87"/>
      <c r="AL44" s="87"/>
      <c r="AM44" s="87">
        <f t="shared" si="23"/>
        <v>327721.77425000002</v>
      </c>
      <c r="AN44" s="87">
        <f t="shared" si="26"/>
        <v>1310.887097</v>
      </c>
      <c r="AO44" s="170">
        <f t="shared" si="24"/>
        <v>234.08706750000002</v>
      </c>
    </row>
    <row r="45" spans="1:41" ht="24" x14ac:dyDescent="0.25">
      <c r="A45" s="169">
        <v>17</v>
      </c>
      <c r="B45" s="442">
        <v>1</v>
      </c>
      <c r="C45" s="136" t="s">
        <v>96</v>
      </c>
      <c r="D45" s="269" t="s">
        <v>135</v>
      </c>
      <c r="E45" s="48" t="s">
        <v>79</v>
      </c>
      <c r="F45" s="68"/>
      <c r="G45" s="105" t="s">
        <v>275</v>
      </c>
      <c r="H45" s="48" t="s">
        <v>136</v>
      </c>
      <c r="I45" s="101" t="s">
        <v>92</v>
      </c>
      <c r="J45" s="11">
        <v>4.07</v>
      </c>
      <c r="K45" s="166">
        <v>1.25</v>
      </c>
      <c r="L45" s="77">
        <v>17697</v>
      </c>
      <c r="M45" s="49">
        <v>2</v>
      </c>
      <c r="N45" s="49">
        <v>1.3</v>
      </c>
      <c r="O45" s="87">
        <f t="shared" si="19"/>
        <v>234087.0675</v>
      </c>
      <c r="P45" s="87">
        <f t="shared" si="25"/>
        <v>23408.706750000001</v>
      </c>
      <c r="Q45" s="87"/>
      <c r="R45" s="87"/>
      <c r="S45" s="87"/>
      <c r="T45" s="87"/>
      <c r="U45" s="87"/>
      <c r="V45" s="258"/>
      <c r="W45" s="264">
        <f t="shared" si="21"/>
        <v>17</v>
      </c>
      <c r="X45" s="46" t="e">
        <f>+#REF!</f>
        <v>#REF!</v>
      </c>
      <c r="Y45" s="46" t="str">
        <f t="shared" si="22"/>
        <v>Тәрбиеші</v>
      </c>
      <c r="Z45" s="87"/>
      <c r="AA45" s="87"/>
      <c r="AB45" s="85"/>
      <c r="AC45" s="85"/>
      <c r="AD45" s="105" t="s">
        <v>204</v>
      </c>
      <c r="AE45" s="87"/>
      <c r="AF45" s="87"/>
      <c r="AG45" s="87"/>
      <c r="AH45" s="87">
        <v>70226</v>
      </c>
      <c r="AI45" s="87"/>
      <c r="AJ45" s="87"/>
      <c r="AK45" s="87"/>
      <c r="AL45" s="87"/>
      <c r="AM45" s="87">
        <f t="shared" si="23"/>
        <v>327721.77425000002</v>
      </c>
      <c r="AN45" s="87">
        <f t="shared" si="26"/>
        <v>1310.887097</v>
      </c>
      <c r="AO45" s="170">
        <f t="shared" si="24"/>
        <v>234.08706750000002</v>
      </c>
    </row>
    <row r="46" spans="1:41" ht="22.5" x14ac:dyDescent="0.25">
      <c r="A46" s="169">
        <v>18</v>
      </c>
      <c r="B46" s="442">
        <v>1</v>
      </c>
      <c r="C46" s="136" t="s">
        <v>96</v>
      </c>
      <c r="D46" s="269" t="s">
        <v>137</v>
      </c>
      <c r="E46" s="48" t="s">
        <v>265</v>
      </c>
      <c r="F46" s="68"/>
      <c r="G46" s="20"/>
      <c r="H46" s="48" t="s">
        <v>138</v>
      </c>
      <c r="I46" s="101" t="s">
        <v>129</v>
      </c>
      <c r="J46" s="11">
        <v>3.69</v>
      </c>
      <c r="K46" s="166">
        <v>1.25</v>
      </c>
      <c r="L46" s="77">
        <v>17697</v>
      </c>
      <c r="M46" s="49">
        <v>2</v>
      </c>
      <c r="N46" s="49">
        <v>1.3</v>
      </c>
      <c r="O46" s="87">
        <f t="shared" si="19"/>
        <v>212231.27249999999</v>
      </c>
      <c r="P46" s="87">
        <f t="shared" si="25"/>
        <v>21223.127250000001</v>
      </c>
      <c r="Q46" s="87"/>
      <c r="R46" s="87"/>
      <c r="S46" s="87"/>
      <c r="T46" s="87"/>
      <c r="U46" s="87"/>
      <c r="V46" s="258"/>
      <c r="W46" s="264">
        <f t="shared" si="21"/>
        <v>18</v>
      </c>
      <c r="X46" s="46">
        <f t="shared" ref="X29:X69" si="27">+B46</f>
        <v>1</v>
      </c>
      <c r="Y46" s="46" t="str">
        <f t="shared" si="22"/>
        <v>Тәрбиеші</v>
      </c>
      <c r="Z46" s="87"/>
      <c r="AA46" s="87"/>
      <c r="AB46" s="85"/>
      <c r="AC46" s="85"/>
      <c r="AD46" s="20"/>
      <c r="AE46" s="87"/>
      <c r="AF46" s="87"/>
      <c r="AG46" s="87"/>
      <c r="AH46" s="87"/>
      <c r="AI46" s="87"/>
      <c r="AJ46" s="87"/>
      <c r="AK46" s="87"/>
      <c r="AL46" s="87"/>
      <c r="AM46" s="87">
        <f t="shared" si="23"/>
        <v>233454.39974999998</v>
      </c>
      <c r="AN46" s="87">
        <f t="shared" si="26"/>
        <v>933.81759899999997</v>
      </c>
      <c r="AO46" s="170">
        <f t="shared" si="24"/>
        <v>212.23127249999999</v>
      </c>
    </row>
    <row r="47" spans="1:41" ht="22.5" x14ac:dyDescent="0.25">
      <c r="A47" s="169">
        <v>19</v>
      </c>
      <c r="B47" s="442">
        <v>1</v>
      </c>
      <c r="C47" s="136" t="s">
        <v>96</v>
      </c>
      <c r="D47" s="269" t="s">
        <v>139</v>
      </c>
      <c r="E47" s="48" t="s">
        <v>265</v>
      </c>
      <c r="F47" s="68"/>
      <c r="G47" s="20"/>
      <c r="H47" s="48" t="s">
        <v>140</v>
      </c>
      <c r="I47" s="101" t="s">
        <v>129</v>
      </c>
      <c r="J47" s="11">
        <v>3.41</v>
      </c>
      <c r="K47" s="166">
        <v>1.25</v>
      </c>
      <c r="L47" s="77">
        <v>17697</v>
      </c>
      <c r="M47" s="49">
        <v>2</v>
      </c>
      <c r="N47" s="49">
        <v>1.3</v>
      </c>
      <c r="O47" s="87">
        <f t="shared" si="19"/>
        <v>196127.00250000003</v>
      </c>
      <c r="P47" s="87">
        <f t="shared" si="25"/>
        <v>19612.700250000005</v>
      </c>
      <c r="Q47" s="87"/>
      <c r="R47" s="87"/>
      <c r="S47" s="87"/>
      <c r="T47" s="87"/>
      <c r="U47" s="87"/>
      <c r="V47" s="258"/>
      <c r="W47" s="264">
        <f t="shared" si="21"/>
        <v>19</v>
      </c>
      <c r="X47" s="46">
        <f t="shared" si="27"/>
        <v>1</v>
      </c>
      <c r="Y47" s="46" t="str">
        <f t="shared" si="22"/>
        <v>Тәрбиеші</v>
      </c>
      <c r="Z47" s="87"/>
      <c r="AA47" s="87"/>
      <c r="AB47" s="85"/>
      <c r="AC47" s="85"/>
      <c r="AD47" s="20"/>
      <c r="AE47" s="87"/>
      <c r="AF47" s="87"/>
      <c r="AG47" s="87"/>
      <c r="AH47" s="87"/>
      <c r="AI47" s="87"/>
      <c r="AJ47" s="87"/>
      <c r="AK47" s="87"/>
      <c r="AL47" s="87"/>
      <c r="AM47" s="87">
        <f t="shared" si="23"/>
        <v>215739.70275000003</v>
      </c>
      <c r="AN47" s="87">
        <f t="shared" si="26"/>
        <v>862.95881100000008</v>
      </c>
      <c r="AO47" s="170">
        <f t="shared" si="24"/>
        <v>196.12700250000003</v>
      </c>
    </row>
    <row r="48" spans="1:41" ht="33.75" x14ac:dyDescent="0.25">
      <c r="A48" s="169">
        <v>20</v>
      </c>
      <c r="B48" s="442">
        <v>1</v>
      </c>
      <c r="C48" s="136" t="s">
        <v>96</v>
      </c>
      <c r="D48" s="269" t="s">
        <v>109</v>
      </c>
      <c r="E48" s="48" t="s">
        <v>79</v>
      </c>
      <c r="F48" s="68"/>
      <c r="G48" s="20"/>
      <c r="H48" s="48" t="s">
        <v>110</v>
      </c>
      <c r="I48" s="101" t="s">
        <v>95</v>
      </c>
      <c r="J48" s="11">
        <v>4.12</v>
      </c>
      <c r="K48" s="166">
        <v>1.25</v>
      </c>
      <c r="L48" s="77">
        <v>17697</v>
      </c>
      <c r="M48" s="49">
        <v>2</v>
      </c>
      <c r="N48" s="49">
        <v>1.3</v>
      </c>
      <c r="O48" s="87">
        <f t="shared" si="19"/>
        <v>236962.83000000002</v>
      </c>
      <c r="P48" s="87">
        <f t="shared" si="25"/>
        <v>23696.283000000003</v>
      </c>
      <c r="Q48" s="87"/>
      <c r="R48" s="87"/>
      <c r="S48" s="87"/>
      <c r="T48" s="87"/>
      <c r="U48" s="87"/>
      <c r="V48" s="258"/>
      <c r="W48" s="264">
        <f t="shared" si="21"/>
        <v>20</v>
      </c>
      <c r="X48" s="46">
        <f t="shared" si="27"/>
        <v>1</v>
      </c>
      <c r="Y48" s="46" t="str">
        <f t="shared" si="22"/>
        <v>Тәрбиеші</v>
      </c>
      <c r="Z48" s="87"/>
      <c r="AA48" s="87"/>
      <c r="AB48" s="85"/>
      <c r="AC48" s="85"/>
      <c r="AD48" s="20"/>
      <c r="AE48" s="87"/>
      <c r="AF48" s="87"/>
      <c r="AG48" s="87"/>
      <c r="AH48" s="87"/>
      <c r="AI48" s="87"/>
      <c r="AJ48" s="87"/>
      <c r="AK48" s="87"/>
      <c r="AL48" s="87"/>
      <c r="AM48" s="87">
        <f t="shared" si="23"/>
        <v>260659.11300000001</v>
      </c>
      <c r="AN48" s="87">
        <f t="shared" si="26"/>
        <v>1042.636452</v>
      </c>
      <c r="AO48" s="170">
        <f t="shared" si="24"/>
        <v>236.96283000000003</v>
      </c>
    </row>
    <row r="49" spans="1:41" ht="22.5" x14ac:dyDescent="0.25">
      <c r="A49" s="169">
        <v>21</v>
      </c>
      <c r="B49" s="442">
        <v>1</v>
      </c>
      <c r="C49" s="136" t="s">
        <v>96</v>
      </c>
      <c r="D49" s="269" t="s">
        <v>124</v>
      </c>
      <c r="E49" s="105" t="s">
        <v>79</v>
      </c>
      <c r="F49" s="68"/>
      <c r="G49" s="20"/>
      <c r="H49" s="48" t="s">
        <v>125</v>
      </c>
      <c r="I49" s="101" t="s">
        <v>95</v>
      </c>
      <c r="J49" s="11">
        <v>3.94</v>
      </c>
      <c r="K49" s="166">
        <v>1.25</v>
      </c>
      <c r="L49" s="77">
        <v>17697</v>
      </c>
      <c r="M49" s="49">
        <v>2</v>
      </c>
      <c r="N49" s="49">
        <v>1.3</v>
      </c>
      <c r="O49" s="87">
        <f t="shared" si="19"/>
        <v>226610.08499999999</v>
      </c>
      <c r="P49" s="87">
        <f t="shared" si="25"/>
        <v>22661.0085</v>
      </c>
      <c r="Q49" s="87"/>
      <c r="R49" s="87"/>
      <c r="S49" s="87"/>
      <c r="T49" s="87"/>
      <c r="U49" s="87"/>
      <c r="V49" s="258"/>
      <c r="W49" s="264">
        <f t="shared" si="21"/>
        <v>21</v>
      </c>
      <c r="X49" s="46">
        <f t="shared" si="27"/>
        <v>1</v>
      </c>
      <c r="Y49" s="46" t="str">
        <f t="shared" si="22"/>
        <v>Тәрбиеші</v>
      </c>
      <c r="Z49" s="87"/>
      <c r="AA49" s="87"/>
      <c r="AB49" s="85"/>
      <c r="AC49" s="85"/>
      <c r="AD49" s="20"/>
      <c r="AE49" s="87"/>
      <c r="AF49" s="87"/>
      <c r="AG49" s="87"/>
      <c r="AH49" s="87"/>
      <c r="AI49" s="87"/>
      <c r="AJ49" s="87"/>
      <c r="AK49" s="87"/>
      <c r="AL49" s="87"/>
      <c r="AM49" s="87">
        <f t="shared" si="23"/>
        <v>249271.09349999999</v>
      </c>
      <c r="AN49" s="87">
        <f t="shared" si="26"/>
        <v>997.08437399999991</v>
      </c>
      <c r="AO49" s="170">
        <f t="shared" si="24"/>
        <v>226.610085</v>
      </c>
    </row>
    <row r="50" spans="1:41" ht="12.75" x14ac:dyDescent="0.25">
      <c r="A50" s="169">
        <v>22</v>
      </c>
      <c r="B50" s="134" t="s">
        <v>268</v>
      </c>
      <c r="C50" s="136" t="s">
        <v>96</v>
      </c>
      <c r="D50" s="270"/>
      <c r="E50" s="48" t="s">
        <v>79</v>
      </c>
      <c r="F50" s="68"/>
      <c r="G50" s="20"/>
      <c r="H50" s="48" t="s">
        <v>130</v>
      </c>
      <c r="I50" s="101" t="s">
        <v>95</v>
      </c>
      <c r="J50" s="11">
        <v>4.1399999999999997</v>
      </c>
      <c r="K50" s="166">
        <v>1.25</v>
      </c>
      <c r="L50" s="77">
        <v>17697</v>
      </c>
      <c r="M50" s="49">
        <v>2</v>
      </c>
      <c r="N50" s="49">
        <v>1.3</v>
      </c>
      <c r="O50" s="87">
        <f t="shared" si="19"/>
        <v>238113.13499999998</v>
      </c>
      <c r="P50" s="87">
        <f t="shared" si="25"/>
        <v>23811.3135</v>
      </c>
      <c r="Q50" s="87"/>
      <c r="R50" s="87"/>
      <c r="S50" s="87"/>
      <c r="T50" s="87"/>
      <c r="U50" s="87"/>
      <c r="V50" s="258"/>
      <c r="W50" s="264">
        <f t="shared" si="21"/>
        <v>22</v>
      </c>
      <c r="X50" s="46" t="str">
        <f t="shared" si="27"/>
        <v>Бос жұмыс орын</v>
      </c>
      <c r="Y50" s="46" t="str">
        <f t="shared" si="22"/>
        <v>Тәрбиеші</v>
      </c>
      <c r="Z50" s="87"/>
      <c r="AA50" s="87"/>
      <c r="AB50" s="85"/>
      <c r="AC50" s="85"/>
      <c r="AD50" s="20"/>
      <c r="AE50" s="87"/>
      <c r="AF50" s="87"/>
      <c r="AG50" s="87"/>
      <c r="AH50" s="87"/>
      <c r="AI50" s="87"/>
      <c r="AJ50" s="87"/>
      <c r="AK50" s="87"/>
      <c r="AL50" s="87"/>
      <c r="AM50" s="87">
        <f t="shared" si="23"/>
        <v>261924.44849999997</v>
      </c>
      <c r="AN50" s="87">
        <f t="shared" si="26"/>
        <v>1047.6977939999999</v>
      </c>
      <c r="AO50" s="170">
        <f t="shared" si="24"/>
        <v>238.11313499999997</v>
      </c>
    </row>
    <row r="51" spans="1:41" ht="12.75" x14ac:dyDescent="0.25">
      <c r="A51" s="169">
        <v>23</v>
      </c>
      <c r="B51" s="134" t="s">
        <v>268</v>
      </c>
      <c r="C51" s="136" t="s">
        <v>96</v>
      </c>
      <c r="D51" s="270"/>
      <c r="E51" s="48" t="s">
        <v>79</v>
      </c>
      <c r="F51" s="68"/>
      <c r="G51" s="20"/>
      <c r="H51" s="48" t="s">
        <v>131</v>
      </c>
      <c r="I51" s="101" t="s">
        <v>95</v>
      </c>
      <c r="J51" s="11">
        <v>4.1399999999999997</v>
      </c>
      <c r="K51" s="166">
        <v>1.25</v>
      </c>
      <c r="L51" s="77">
        <v>17697</v>
      </c>
      <c r="M51" s="49">
        <v>2</v>
      </c>
      <c r="N51" s="49">
        <v>1.3</v>
      </c>
      <c r="O51" s="87">
        <f t="shared" si="19"/>
        <v>238113.13499999998</v>
      </c>
      <c r="P51" s="87">
        <f t="shared" si="25"/>
        <v>23811.3135</v>
      </c>
      <c r="Q51" s="87"/>
      <c r="R51" s="87"/>
      <c r="S51" s="87"/>
      <c r="T51" s="87"/>
      <c r="U51" s="87"/>
      <c r="V51" s="258"/>
      <c r="W51" s="264">
        <f t="shared" si="21"/>
        <v>23</v>
      </c>
      <c r="X51" s="46" t="str">
        <f t="shared" si="27"/>
        <v>Бос жұмыс орын</v>
      </c>
      <c r="Y51" s="46" t="str">
        <f t="shared" si="22"/>
        <v>Тәрбиеші</v>
      </c>
      <c r="Z51" s="87"/>
      <c r="AA51" s="87"/>
      <c r="AB51" s="85"/>
      <c r="AC51" s="85"/>
      <c r="AD51" s="20"/>
      <c r="AE51" s="87"/>
      <c r="AF51" s="87"/>
      <c r="AG51" s="87"/>
      <c r="AH51" s="87"/>
      <c r="AI51" s="87"/>
      <c r="AJ51" s="87"/>
      <c r="AK51" s="87"/>
      <c r="AL51" s="87"/>
      <c r="AM51" s="87">
        <f t="shared" si="23"/>
        <v>261924.44849999997</v>
      </c>
      <c r="AN51" s="87">
        <f t="shared" si="26"/>
        <v>1047.6977939999999</v>
      </c>
      <c r="AO51" s="170">
        <f t="shared" si="24"/>
        <v>238.11313499999997</v>
      </c>
    </row>
    <row r="52" spans="1:41" ht="12.75" x14ac:dyDescent="0.25">
      <c r="A52" s="169">
        <v>24</v>
      </c>
      <c r="B52" s="134" t="s">
        <v>268</v>
      </c>
      <c r="C52" s="136" t="s">
        <v>96</v>
      </c>
      <c r="D52" s="270"/>
      <c r="E52" s="48" t="s">
        <v>79</v>
      </c>
      <c r="F52" s="68"/>
      <c r="G52" s="20"/>
      <c r="H52" s="48" t="s">
        <v>132</v>
      </c>
      <c r="I52" s="101" t="s">
        <v>95</v>
      </c>
      <c r="J52" s="11">
        <v>4.1399999999999997</v>
      </c>
      <c r="K52" s="166">
        <v>1.25</v>
      </c>
      <c r="L52" s="77">
        <v>17697</v>
      </c>
      <c r="M52" s="49">
        <v>2</v>
      </c>
      <c r="N52" s="49">
        <v>1.3</v>
      </c>
      <c r="O52" s="87">
        <f t="shared" si="19"/>
        <v>238113.13499999998</v>
      </c>
      <c r="P52" s="87">
        <f t="shared" si="25"/>
        <v>23811.3135</v>
      </c>
      <c r="Q52" s="87"/>
      <c r="R52" s="87"/>
      <c r="S52" s="87"/>
      <c r="T52" s="87"/>
      <c r="U52" s="87"/>
      <c r="V52" s="258"/>
      <c r="W52" s="264">
        <f t="shared" si="21"/>
        <v>24</v>
      </c>
      <c r="X52" s="46" t="str">
        <f t="shared" si="27"/>
        <v>Бос жұмыс орын</v>
      </c>
      <c r="Y52" s="46" t="str">
        <f t="shared" si="22"/>
        <v>Тәрбиеші</v>
      </c>
      <c r="Z52" s="87"/>
      <c r="AA52" s="87"/>
      <c r="AB52" s="85"/>
      <c r="AC52" s="85"/>
      <c r="AD52" s="20"/>
      <c r="AE52" s="87"/>
      <c r="AF52" s="87"/>
      <c r="AG52" s="87"/>
      <c r="AH52" s="87"/>
      <c r="AI52" s="87"/>
      <c r="AJ52" s="87"/>
      <c r="AK52" s="87"/>
      <c r="AL52" s="87"/>
      <c r="AM52" s="87">
        <f t="shared" si="23"/>
        <v>261924.44849999997</v>
      </c>
      <c r="AN52" s="87">
        <f t="shared" si="26"/>
        <v>1047.6977939999999</v>
      </c>
      <c r="AO52" s="170">
        <f t="shared" si="24"/>
        <v>238.11313499999997</v>
      </c>
    </row>
    <row r="53" spans="1:41" ht="12.75" x14ac:dyDescent="0.25">
      <c r="A53" s="169">
        <v>25</v>
      </c>
      <c r="B53" s="134" t="s">
        <v>268</v>
      </c>
      <c r="C53" s="136" t="s">
        <v>96</v>
      </c>
      <c r="D53" s="270"/>
      <c r="E53" s="48" t="s">
        <v>265</v>
      </c>
      <c r="F53" s="68"/>
      <c r="G53" s="20"/>
      <c r="H53" s="48" t="s">
        <v>128</v>
      </c>
      <c r="I53" s="101" t="s">
        <v>95</v>
      </c>
      <c r="J53" s="101">
        <v>3.57</v>
      </c>
      <c r="K53" s="166">
        <v>1.25</v>
      </c>
      <c r="L53" s="77">
        <v>17697</v>
      </c>
      <c r="M53" s="49">
        <v>2</v>
      </c>
      <c r="N53" s="49">
        <v>1.3</v>
      </c>
      <c r="O53" s="87">
        <f t="shared" si="19"/>
        <v>205329.44249999998</v>
      </c>
      <c r="P53" s="87">
        <f t="shared" si="25"/>
        <v>20532.94425</v>
      </c>
      <c r="Q53" s="87"/>
      <c r="R53" s="87"/>
      <c r="S53" s="87"/>
      <c r="T53" s="87"/>
      <c r="U53" s="87"/>
      <c r="V53" s="258"/>
      <c r="W53" s="264">
        <f t="shared" si="21"/>
        <v>25</v>
      </c>
      <c r="X53" s="46" t="str">
        <f t="shared" si="27"/>
        <v>Бос жұмыс орын</v>
      </c>
      <c r="Y53" s="46" t="str">
        <f t="shared" si="22"/>
        <v>Тәрбиеші</v>
      </c>
      <c r="Z53" s="87"/>
      <c r="AA53" s="87"/>
      <c r="AB53" s="85"/>
      <c r="AC53" s="85"/>
      <c r="AD53" s="20"/>
      <c r="AE53" s="87"/>
      <c r="AF53" s="87"/>
      <c r="AG53" s="87"/>
      <c r="AH53" s="87"/>
      <c r="AI53" s="87"/>
      <c r="AJ53" s="87"/>
      <c r="AK53" s="87"/>
      <c r="AL53" s="87"/>
      <c r="AM53" s="87">
        <f t="shared" si="23"/>
        <v>225862.38674999998</v>
      </c>
      <c r="AN53" s="87">
        <f t="shared" si="26"/>
        <v>903.44954699999994</v>
      </c>
      <c r="AO53" s="170">
        <f t="shared" si="24"/>
        <v>205.32944249999997</v>
      </c>
    </row>
    <row r="54" spans="1:41" ht="12.75" x14ac:dyDescent="0.25">
      <c r="A54" s="169">
        <v>26</v>
      </c>
      <c r="B54" s="134" t="s">
        <v>268</v>
      </c>
      <c r="C54" s="136" t="s">
        <v>96</v>
      </c>
      <c r="D54" s="270"/>
      <c r="E54" s="48" t="s">
        <v>265</v>
      </c>
      <c r="F54" s="68"/>
      <c r="G54" s="20"/>
      <c r="H54" s="48" t="s">
        <v>128</v>
      </c>
      <c r="I54" s="101" t="s">
        <v>95</v>
      </c>
      <c r="J54" s="101">
        <v>3.57</v>
      </c>
      <c r="K54" s="166">
        <v>1.25</v>
      </c>
      <c r="L54" s="77">
        <v>17697</v>
      </c>
      <c r="M54" s="49">
        <v>2</v>
      </c>
      <c r="N54" s="49">
        <v>1.3</v>
      </c>
      <c r="O54" s="87">
        <f t="shared" si="19"/>
        <v>205329.44249999998</v>
      </c>
      <c r="P54" s="87">
        <f t="shared" si="25"/>
        <v>20532.94425</v>
      </c>
      <c r="Q54" s="87"/>
      <c r="R54" s="87"/>
      <c r="S54" s="87"/>
      <c r="T54" s="87"/>
      <c r="U54" s="87"/>
      <c r="V54" s="258"/>
      <c r="W54" s="264">
        <f t="shared" si="21"/>
        <v>26</v>
      </c>
      <c r="X54" s="46" t="str">
        <f t="shared" si="27"/>
        <v>Бос жұмыс орын</v>
      </c>
      <c r="Y54" s="46" t="str">
        <f t="shared" si="22"/>
        <v>Тәрбиеші</v>
      </c>
      <c r="Z54" s="87"/>
      <c r="AA54" s="87"/>
      <c r="AB54" s="85"/>
      <c r="AC54" s="85"/>
      <c r="AD54" s="20"/>
      <c r="AE54" s="87"/>
      <c r="AF54" s="87"/>
      <c r="AG54" s="87"/>
      <c r="AH54" s="87"/>
      <c r="AI54" s="87"/>
      <c r="AJ54" s="87"/>
      <c r="AK54" s="87"/>
      <c r="AL54" s="87"/>
      <c r="AM54" s="87">
        <f t="shared" si="23"/>
        <v>225862.38674999998</v>
      </c>
      <c r="AN54" s="87">
        <f t="shared" si="26"/>
        <v>903.44954699999994</v>
      </c>
      <c r="AO54" s="170">
        <f t="shared" si="24"/>
        <v>205.32944249999997</v>
      </c>
    </row>
    <row r="55" spans="1:41" ht="12.75" x14ac:dyDescent="0.25">
      <c r="A55" s="169">
        <v>27</v>
      </c>
      <c r="B55" s="134" t="s">
        <v>268</v>
      </c>
      <c r="C55" s="136" t="s">
        <v>96</v>
      </c>
      <c r="D55" s="270"/>
      <c r="E55" s="48" t="s">
        <v>265</v>
      </c>
      <c r="F55" s="68"/>
      <c r="G55" s="20"/>
      <c r="H55" s="48" t="s">
        <v>128</v>
      </c>
      <c r="I55" s="101" t="s">
        <v>95</v>
      </c>
      <c r="J55" s="101">
        <v>3.57</v>
      </c>
      <c r="K55" s="166">
        <v>1.25</v>
      </c>
      <c r="L55" s="77">
        <v>17697</v>
      </c>
      <c r="M55" s="49">
        <v>2</v>
      </c>
      <c r="N55" s="49">
        <v>1.3</v>
      </c>
      <c r="O55" s="87">
        <f t="shared" si="19"/>
        <v>205329.44249999998</v>
      </c>
      <c r="P55" s="87">
        <f t="shared" si="25"/>
        <v>20532.94425</v>
      </c>
      <c r="Q55" s="87"/>
      <c r="R55" s="87"/>
      <c r="S55" s="87"/>
      <c r="T55" s="87"/>
      <c r="U55" s="87"/>
      <c r="V55" s="258"/>
      <c r="W55" s="264">
        <f t="shared" si="21"/>
        <v>27</v>
      </c>
      <c r="X55" s="46" t="str">
        <f t="shared" si="27"/>
        <v>Бос жұмыс орын</v>
      </c>
      <c r="Y55" s="46" t="str">
        <f t="shared" si="22"/>
        <v>Тәрбиеші</v>
      </c>
      <c r="Z55" s="87"/>
      <c r="AA55" s="87"/>
      <c r="AB55" s="85"/>
      <c r="AC55" s="85"/>
      <c r="AD55" s="20"/>
      <c r="AE55" s="87"/>
      <c r="AF55" s="87"/>
      <c r="AG55" s="87"/>
      <c r="AH55" s="87"/>
      <c r="AI55" s="87"/>
      <c r="AJ55" s="87"/>
      <c r="AK55" s="87"/>
      <c r="AL55" s="87"/>
      <c r="AM55" s="87">
        <f t="shared" si="23"/>
        <v>225862.38674999998</v>
      </c>
      <c r="AN55" s="87">
        <f t="shared" si="26"/>
        <v>903.44954699999994</v>
      </c>
      <c r="AO55" s="170">
        <f t="shared" si="24"/>
        <v>205.32944249999997</v>
      </c>
    </row>
    <row r="56" spans="1:41" ht="12.75" x14ac:dyDescent="0.25">
      <c r="A56" s="169">
        <v>28</v>
      </c>
      <c r="B56" s="134" t="s">
        <v>268</v>
      </c>
      <c r="C56" s="136" t="s">
        <v>96</v>
      </c>
      <c r="D56" s="270"/>
      <c r="E56" s="48" t="s">
        <v>265</v>
      </c>
      <c r="F56" s="68"/>
      <c r="G56" s="20"/>
      <c r="H56" s="103" t="s">
        <v>255</v>
      </c>
      <c r="I56" s="101" t="s">
        <v>129</v>
      </c>
      <c r="J56" s="11">
        <v>3.32</v>
      </c>
      <c r="K56" s="166">
        <v>1.25</v>
      </c>
      <c r="L56" s="77">
        <v>17697</v>
      </c>
      <c r="M56" s="49">
        <v>2</v>
      </c>
      <c r="N56" s="49">
        <v>1.3</v>
      </c>
      <c r="O56" s="87">
        <f t="shared" si="19"/>
        <v>190950.62999999998</v>
      </c>
      <c r="P56" s="87">
        <f t="shared" si="25"/>
        <v>19095.062999999998</v>
      </c>
      <c r="Q56" s="87"/>
      <c r="R56" s="87"/>
      <c r="S56" s="87"/>
      <c r="T56" s="87"/>
      <c r="U56" s="87"/>
      <c r="V56" s="258"/>
      <c r="W56" s="264">
        <f t="shared" si="21"/>
        <v>28</v>
      </c>
      <c r="X56" s="46" t="str">
        <f t="shared" si="27"/>
        <v>Бос жұмыс орын</v>
      </c>
      <c r="Y56" s="46" t="str">
        <f t="shared" si="22"/>
        <v>Тәрбиеші</v>
      </c>
      <c r="Z56" s="87"/>
      <c r="AA56" s="87"/>
      <c r="AB56" s="85"/>
      <c r="AC56" s="85"/>
      <c r="AD56" s="20"/>
      <c r="AE56" s="87"/>
      <c r="AF56" s="87"/>
      <c r="AG56" s="87"/>
      <c r="AH56" s="87"/>
      <c r="AI56" s="87"/>
      <c r="AJ56" s="87"/>
      <c r="AK56" s="87"/>
      <c r="AL56" s="87"/>
      <c r="AM56" s="87">
        <f t="shared" si="23"/>
        <v>210045.69299999997</v>
      </c>
      <c r="AN56" s="87">
        <f t="shared" si="26"/>
        <v>840.18277199999989</v>
      </c>
      <c r="AO56" s="170">
        <f t="shared" si="24"/>
        <v>190.95062999999999</v>
      </c>
    </row>
    <row r="57" spans="1:41" ht="12.75" x14ac:dyDescent="0.25">
      <c r="A57" s="169">
        <v>29</v>
      </c>
      <c r="B57" s="134" t="s">
        <v>268</v>
      </c>
      <c r="C57" s="136" t="s">
        <v>96</v>
      </c>
      <c r="D57" s="270"/>
      <c r="E57" s="48" t="s">
        <v>265</v>
      </c>
      <c r="F57" s="68"/>
      <c r="G57" s="20"/>
      <c r="H57" s="48" t="s">
        <v>256</v>
      </c>
      <c r="I57" s="101" t="s">
        <v>129</v>
      </c>
      <c r="J57" s="11">
        <v>3.36</v>
      </c>
      <c r="K57" s="166">
        <v>1.25</v>
      </c>
      <c r="L57" s="77">
        <v>17697</v>
      </c>
      <c r="M57" s="49">
        <v>2</v>
      </c>
      <c r="N57" s="49">
        <v>1.3</v>
      </c>
      <c r="O57" s="87">
        <f t="shared" si="19"/>
        <v>193251.24000000002</v>
      </c>
      <c r="P57" s="87">
        <f t="shared" si="25"/>
        <v>19325.124000000003</v>
      </c>
      <c r="Q57" s="87"/>
      <c r="R57" s="87"/>
      <c r="S57" s="87"/>
      <c r="T57" s="87"/>
      <c r="U57" s="87"/>
      <c r="V57" s="258"/>
      <c r="W57" s="264">
        <f t="shared" si="21"/>
        <v>29</v>
      </c>
      <c r="X57" s="46" t="str">
        <f t="shared" si="27"/>
        <v>Бос жұмыс орын</v>
      </c>
      <c r="Y57" s="46" t="str">
        <f t="shared" si="22"/>
        <v>Тәрбиеші</v>
      </c>
      <c r="Z57" s="87"/>
      <c r="AA57" s="87"/>
      <c r="AB57" s="85"/>
      <c r="AC57" s="85"/>
      <c r="AD57" s="20"/>
      <c r="AE57" s="87"/>
      <c r="AF57" s="87"/>
      <c r="AG57" s="87"/>
      <c r="AH57" s="87"/>
      <c r="AI57" s="87"/>
      <c r="AJ57" s="87"/>
      <c r="AK57" s="87"/>
      <c r="AL57" s="87"/>
      <c r="AM57" s="87">
        <f t="shared" si="23"/>
        <v>212576.36400000003</v>
      </c>
      <c r="AN57" s="87">
        <f t="shared" si="26"/>
        <v>850.30545600000016</v>
      </c>
      <c r="AO57" s="170">
        <f t="shared" si="24"/>
        <v>193.25124000000002</v>
      </c>
    </row>
    <row r="58" spans="1:41" ht="12.75" x14ac:dyDescent="0.25">
      <c r="A58" s="169">
        <v>30</v>
      </c>
      <c r="B58" s="134" t="s">
        <v>268</v>
      </c>
      <c r="C58" s="136" t="s">
        <v>96</v>
      </c>
      <c r="D58" s="270"/>
      <c r="E58" s="48" t="s">
        <v>265</v>
      </c>
      <c r="F58" s="68"/>
      <c r="G58" s="20"/>
      <c r="H58" s="48" t="s">
        <v>257</v>
      </c>
      <c r="I58" s="101" t="s">
        <v>129</v>
      </c>
      <c r="J58" s="11">
        <v>3.39</v>
      </c>
      <c r="K58" s="166">
        <v>1.25</v>
      </c>
      <c r="L58" s="77">
        <v>17697</v>
      </c>
      <c r="M58" s="49">
        <v>2</v>
      </c>
      <c r="N58" s="49">
        <v>1.3</v>
      </c>
      <c r="O58" s="87">
        <f t="shared" si="19"/>
        <v>194976.69749999998</v>
      </c>
      <c r="P58" s="87">
        <f t="shared" si="25"/>
        <v>19497.669749999997</v>
      </c>
      <c r="Q58" s="87"/>
      <c r="R58" s="87"/>
      <c r="S58" s="87"/>
      <c r="T58" s="87"/>
      <c r="U58" s="87"/>
      <c r="V58" s="258"/>
      <c r="W58" s="264">
        <f t="shared" si="21"/>
        <v>30</v>
      </c>
      <c r="X58" s="46" t="str">
        <f t="shared" si="27"/>
        <v>Бос жұмыс орын</v>
      </c>
      <c r="Y58" s="46" t="str">
        <f t="shared" si="22"/>
        <v>Тәрбиеші</v>
      </c>
      <c r="Z58" s="87"/>
      <c r="AA58" s="87"/>
      <c r="AB58" s="85"/>
      <c r="AC58" s="85"/>
      <c r="AD58" s="20"/>
      <c r="AE58" s="87"/>
      <c r="AF58" s="87"/>
      <c r="AG58" s="87"/>
      <c r="AH58" s="87"/>
      <c r="AI58" s="87"/>
      <c r="AJ58" s="87"/>
      <c r="AK58" s="87"/>
      <c r="AL58" s="87"/>
      <c r="AM58" s="87">
        <f t="shared" si="23"/>
        <v>214474.36724999998</v>
      </c>
      <c r="AN58" s="87">
        <f t="shared" si="26"/>
        <v>857.89746899999989</v>
      </c>
      <c r="AO58" s="170">
        <f t="shared" si="24"/>
        <v>194.97669749999997</v>
      </c>
    </row>
    <row r="59" spans="1:41" ht="25.5" x14ac:dyDescent="0.25">
      <c r="A59" s="169">
        <v>31</v>
      </c>
      <c r="B59" s="134">
        <v>1</v>
      </c>
      <c r="C59" s="134" t="s">
        <v>93</v>
      </c>
      <c r="D59" s="269" t="s">
        <v>99</v>
      </c>
      <c r="E59" s="48" t="s">
        <v>79</v>
      </c>
      <c r="F59" s="68"/>
      <c r="G59" s="20"/>
      <c r="H59" s="48" t="s">
        <v>94</v>
      </c>
      <c r="I59" s="101" t="s">
        <v>95</v>
      </c>
      <c r="J59" s="101">
        <v>4.1900000000000004</v>
      </c>
      <c r="K59" s="49">
        <v>1</v>
      </c>
      <c r="L59" s="77">
        <v>17697</v>
      </c>
      <c r="M59" s="49">
        <v>2</v>
      </c>
      <c r="N59" s="49">
        <v>1.3</v>
      </c>
      <c r="O59" s="87">
        <f t="shared" si="19"/>
        <v>192791.11800000002</v>
      </c>
      <c r="P59" s="87">
        <f t="shared" si="25"/>
        <v>19279.111800000002</v>
      </c>
      <c r="Q59" s="87"/>
      <c r="R59" s="87"/>
      <c r="S59" s="87"/>
      <c r="T59" s="87"/>
      <c r="U59" s="87"/>
      <c r="V59" s="258"/>
      <c r="W59" s="264">
        <f t="shared" si="21"/>
        <v>31</v>
      </c>
      <c r="X59" s="46">
        <f t="shared" si="27"/>
        <v>1</v>
      </c>
      <c r="Y59" s="46" t="str">
        <f t="shared" si="22"/>
        <v>Дене тәрбиесі жөніндегі нұсқаушы</v>
      </c>
      <c r="Z59" s="87"/>
      <c r="AA59" s="87"/>
      <c r="AB59" s="85"/>
      <c r="AC59" s="85"/>
      <c r="AD59" s="20"/>
      <c r="AE59" s="87"/>
      <c r="AF59" s="87"/>
      <c r="AG59" s="87"/>
      <c r="AH59" s="87"/>
      <c r="AI59" s="87"/>
      <c r="AJ59" s="87"/>
      <c r="AK59" s="87"/>
      <c r="AL59" s="87"/>
      <c r="AM59" s="87">
        <f t="shared" si="23"/>
        <v>212070.22980000003</v>
      </c>
      <c r="AN59" s="87">
        <f t="shared" si="26"/>
        <v>848.28091920000008</v>
      </c>
      <c r="AO59" s="170">
        <f t="shared" si="24"/>
        <v>192.79111800000001</v>
      </c>
    </row>
    <row r="60" spans="1:41" ht="25.5" x14ac:dyDescent="0.25">
      <c r="A60" s="169">
        <v>32</v>
      </c>
      <c r="B60" s="134" t="s">
        <v>268</v>
      </c>
      <c r="C60" s="134" t="s">
        <v>93</v>
      </c>
      <c r="D60" s="270"/>
      <c r="E60" s="48" t="s">
        <v>265</v>
      </c>
      <c r="F60" s="68"/>
      <c r="G60" s="20"/>
      <c r="H60" s="48" t="s">
        <v>253</v>
      </c>
      <c r="I60" s="101" t="s">
        <v>129</v>
      </c>
      <c r="J60" s="101">
        <v>3.36</v>
      </c>
      <c r="K60" s="49">
        <v>1</v>
      </c>
      <c r="L60" s="77">
        <v>17697</v>
      </c>
      <c r="M60" s="49">
        <v>2</v>
      </c>
      <c r="N60" s="49">
        <v>1.3</v>
      </c>
      <c r="O60" s="87">
        <f t="shared" si="19"/>
        <v>154600.992</v>
      </c>
      <c r="P60" s="87">
        <f t="shared" si="25"/>
        <v>15460.099200000001</v>
      </c>
      <c r="Q60" s="87"/>
      <c r="R60" s="87"/>
      <c r="S60" s="87"/>
      <c r="T60" s="87"/>
      <c r="U60" s="87"/>
      <c r="V60" s="258"/>
      <c r="W60" s="264">
        <f t="shared" si="21"/>
        <v>32</v>
      </c>
      <c r="X60" s="46" t="str">
        <f t="shared" si="27"/>
        <v>Бос жұмыс орын</v>
      </c>
      <c r="Y60" s="46" t="str">
        <f t="shared" si="22"/>
        <v>Дене тәрбиесі жөніндегі нұсқаушы</v>
      </c>
      <c r="Z60" s="87"/>
      <c r="AA60" s="87"/>
      <c r="AB60" s="357"/>
      <c r="AC60" s="357"/>
      <c r="AD60" s="20"/>
      <c r="AE60" s="87"/>
      <c r="AF60" s="87"/>
      <c r="AG60" s="87"/>
      <c r="AH60" s="87"/>
      <c r="AI60" s="87"/>
      <c r="AJ60" s="87"/>
      <c r="AK60" s="87"/>
      <c r="AL60" s="87"/>
      <c r="AM60" s="87">
        <f t="shared" si="23"/>
        <v>170061.0912</v>
      </c>
      <c r="AN60" s="87">
        <f t="shared" si="26"/>
        <v>680.24436479999997</v>
      </c>
      <c r="AO60" s="170">
        <f t="shared" si="24"/>
        <v>154.60099199999999</v>
      </c>
    </row>
    <row r="61" spans="1:41" ht="12.75" x14ac:dyDescent="0.25">
      <c r="A61" s="169">
        <v>33</v>
      </c>
      <c r="B61" s="134" t="s">
        <v>268</v>
      </c>
      <c r="C61" s="136" t="s">
        <v>141</v>
      </c>
      <c r="D61" s="270"/>
      <c r="E61" s="48" t="s">
        <v>79</v>
      </c>
      <c r="F61" s="68"/>
      <c r="G61" s="20"/>
      <c r="H61" s="48" t="s">
        <v>166</v>
      </c>
      <c r="I61" s="101" t="s">
        <v>95</v>
      </c>
      <c r="J61" s="11">
        <v>3.78</v>
      </c>
      <c r="K61" s="166">
        <v>1.25</v>
      </c>
      <c r="L61" s="77">
        <v>17697</v>
      </c>
      <c r="M61" s="49">
        <v>2</v>
      </c>
      <c r="N61" s="49">
        <v>1.3</v>
      </c>
      <c r="O61" s="87">
        <f t="shared" si="19"/>
        <v>217407.64499999999</v>
      </c>
      <c r="P61" s="87">
        <f t="shared" si="25"/>
        <v>21740.764500000001</v>
      </c>
      <c r="Q61" s="87"/>
      <c r="R61" s="87"/>
      <c r="S61" s="87"/>
      <c r="T61" s="87"/>
      <c r="U61" s="87"/>
      <c r="V61" s="258"/>
      <c r="W61" s="264">
        <f t="shared" si="21"/>
        <v>33</v>
      </c>
      <c r="X61" s="46" t="str">
        <f t="shared" si="27"/>
        <v>Бос жұмыс орын</v>
      </c>
      <c r="Y61" s="46" t="str">
        <f t="shared" si="22"/>
        <v>Логопед-деффектолог</v>
      </c>
      <c r="Z61" s="87"/>
      <c r="AA61" s="87"/>
      <c r="AB61" s="357"/>
      <c r="AC61" s="357"/>
      <c r="AD61" s="20"/>
      <c r="AE61" s="87"/>
      <c r="AF61" s="87"/>
      <c r="AG61" s="87"/>
      <c r="AH61" s="87"/>
      <c r="AI61" s="87"/>
      <c r="AJ61" s="87"/>
      <c r="AK61" s="87"/>
      <c r="AL61" s="87"/>
      <c r="AM61" s="87">
        <f t="shared" si="23"/>
        <v>239148.40949999998</v>
      </c>
      <c r="AN61" s="87">
        <f t="shared" si="26"/>
        <v>956.59363799999994</v>
      </c>
      <c r="AO61" s="170">
        <f t="shared" si="24"/>
        <v>217.407645</v>
      </c>
    </row>
    <row r="62" spans="1:41" ht="12.75" x14ac:dyDescent="0.25">
      <c r="A62" s="169">
        <v>34</v>
      </c>
      <c r="B62" s="134" t="s">
        <v>268</v>
      </c>
      <c r="C62" s="134" t="s">
        <v>144</v>
      </c>
      <c r="D62" s="270"/>
      <c r="E62" s="48" t="s">
        <v>79</v>
      </c>
      <c r="F62" s="68"/>
      <c r="G62" s="20"/>
      <c r="H62" s="48" t="s">
        <v>229</v>
      </c>
      <c r="I62" s="101" t="s">
        <v>258</v>
      </c>
      <c r="J62" s="11">
        <v>3.85</v>
      </c>
      <c r="K62" s="49">
        <v>1</v>
      </c>
      <c r="L62" s="77">
        <v>17697</v>
      </c>
      <c r="M62" s="49">
        <v>2</v>
      </c>
      <c r="N62" s="49">
        <v>1.3</v>
      </c>
      <c r="O62" s="87">
        <f t="shared" si="19"/>
        <v>177146.97</v>
      </c>
      <c r="P62" s="87">
        <f t="shared" si="25"/>
        <v>17714.697</v>
      </c>
      <c r="Q62" s="87"/>
      <c r="R62" s="87"/>
      <c r="S62" s="87"/>
      <c r="T62" s="87"/>
      <c r="U62" s="87"/>
      <c r="V62" s="258"/>
      <c r="W62" s="264">
        <f t="shared" si="21"/>
        <v>34</v>
      </c>
      <c r="X62" s="46" t="str">
        <f t="shared" si="27"/>
        <v>Бос жұмыс орын</v>
      </c>
      <c r="Y62" s="46" t="str">
        <f t="shared" si="22"/>
        <v>Педагог-ассистент</v>
      </c>
      <c r="Z62" s="87"/>
      <c r="AA62" s="87"/>
      <c r="AB62" s="358"/>
      <c r="AC62" s="358"/>
      <c r="AD62" s="20"/>
      <c r="AE62" s="87"/>
      <c r="AF62" s="87"/>
      <c r="AG62" s="87"/>
      <c r="AH62" s="87"/>
      <c r="AI62" s="87"/>
      <c r="AJ62" s="87"/>
      <c r="AK62" s="87"/>
      <c r="AL62" s="87"/>
      <c r="AM62" s="87">
        <f t="shared" si="23"/>
        <v>194861.66700000002</v>
      </c>
      <c r="AN62" s="87">
        <f t="shared" si="26"/>
        <v>779.44666800000005</v>
      </c>
      <c r="AO62" s="170">
        <f t="shared" si="24"/>
        <v>177.14697000000001</v>
      </c>
    </row>
    <row r="63" spans="1:41" ht="24" x14ac:dyDescent="0.25">
      <c r="A63" s="169">
        <v>35</v>
      </c>
      <c r="B63" s="134" t="s">
        <v>268</v>
      </c>
      <c r="C63" s="135" t="s">
        <v>269</v>
      </c>
      <c r="D63" s="270"/>
      <c r="E63" s="48" t="s">
        <v>265</v>
      </c>
      <c r="F63" s="68"/>
      <c r="G63" s="20"/>
      <c r="H63" s="48" t="s">
        <v>254</v>
      </c>
      <c r="I63" s="101" t="s">
        <v>129</v>
      </c>
      <c r="J63" s="101">
        <v>3.45</v>
      </c>
      <c r="K63" s="49">
        <v>1</v>
      </c>
      <c r="L63" s="77">
        <v>17697</v>
      </c>
      <c r="M63" s="49">
        <v>2</v>
      </c>
      <c r="N63" s="49">
        <v>1.3</v>
      </c>
      <c r="O63" s="87">
        <f t="shared" si="19"/>
        <v>158742.09</v>
      </c>
      <c r="P63" s="87">
        <f t="shared" si="25"/>
        <v>15874.209000000001</v>
      </c>
      <c r="Q63" s="87"/>
      <c r="R63" s="87"/>
      <c r="S63" s="87"/>
      <c r="T63" s="87"/>
      <c r="U63" s="87"/>
      <c r="V63" s="258"/>
      <c r="W63" s="264">
        <f t="shared" si="21"/>
        <v>35</v>
      </c>
      <c r="X63" s="46" t="str">
        <f t="shared" si="27"/>
        <v>Бос жұмыс орын</v>
      </c>
      <c r="Y63" s="46" t="str">
        <f t="shared" si="22"/>
        <v>Шығармашылық хореограф</v>
      </c>
      <c r="Z63" s="87"/>
      <c r="AA63" s="87"/>
      <c r="AB63" s="357"/>
      <c r="AC63" s="357"/>
      <c r="AD63" s="20"/>
      <c r="AE63" s="87"/>
      <c r="AF63" s="87"/>
      <c r="AG63" s="87"/>
      <c r="AH63" s="87"/>
      <c r="AI63" s="87"/>
      <c r="AJ63" s="87"/>
      <c r="AK63" s="87"/>
      <c r="AL63" s="87"/>
      <c r="AM63" s="87">
        <f t="shared" si="23"/>
        <v>174616.299</v>
      </c>
      <c r="AN63" s="87">
        <f t="shared" si="26"/>
        <v>698.46519599999999</v>
      </c>
      <c r="AO63" s="170">
        <f t="shared" si="24"/>
        <v>158.74208999999999</v>
      </c>
    </row>
    <row r="64" spans="1:41" ht="24" x14ac:dyDescent="0.25">
      <c r="A64" s="169">
        <v>36</v>
      </c>
      <c r="B64" s="134" t="s">
        <v>268</v>
      </c>
      <c r="C64" s="135" t="s">
        <v>269</v>
      </c>
      <c r="D64" s="270"/>
      <c r="E64" s="48" t="s">
        <v>79</v>
      </c>
      <c r="F64" s="68"/>
      <c r="G64" s="20"/>
      <c r="H64" s="48" t="s">
        <v>149</v>
      </c>
      <c r="I64" s="101" t="s">
        <v>95</v>
      </c>
      <c r="J64" s="11">
        <v>3.71</v>
      </c>
      <c r="K64" s="49">
        <v>1</v>
      </c>
      <c r="L64" s="77">
        <v>17697</v>
      </c>
      <c r="M64" s="49">
        <v>2</v>
      </c>
      <c r="N64" s="49">
        <v>1.3</v>
      </c>
      <c r="O64" s="87">
        <f t="shared" si="19"/>
        <v>170705.26199999999</v>
      </c>
      <c r="P64" s="87">
        <f t="shared" si="25"/>
        <v>17070.5262</v>
      </c>
      <c r="Q64" s="87"/>
      <c r="R64" s="87"/>
      <c r="S64" s="87"/>
      <c r="T64" s="87"/>
      <c r="U64" s="87"/>
      <c r="V64" s="258"/>
      <c r="W64" s="264">
        <f t="shared" si="21"/>
        <v>36</v>
      </c>
      <c r="X64" s="46" t="str">
        <f t="shared" si="27"/>
        <v>Бос жұмыс орын</v>
      </c>
      <c r="Y64" s="46" t="str">
        <f t="shared" si="22"/>
        <v>Шығармашылық хореограф</v>
      </c>
      <c r="Z64" s="87"/>
      <c r="AA64" s="87"/>
      <c r="AB64" s="357"/>
      <c r="AC64" s="357"/>
      <c r="AD64" s="20"/>
      <c r="AE64" s="87"/>
      <c r="AF64" s="87"/>
      <c r="AG64" s="87"/>
      <c r="AH64" s="87"/>
      <c r="AI64" s="87"/>
      <c r="AJ64" s="87"/>
      <c r="AK64" s="87"/>
      <c r="AL64" s="87"/>
      <c r="AM64" s="87">
        <f t="shared" si="23"/>
        <v>187775.78819999998</v>
      </c>
      <c r="AN64" s="87">
        <f t="shared" si="26"/>
        <v>751.10315279999998</v>
      </c>
      <c r="AO64" s="170">
        <f t="shared" si="24"/>
        <v>170.70526199999998</v>
      </c>
    </row>
    <row r="65" spans="1:41" ht="12.75" x14ac:dyDescent="0.25">
      <c r="A65" s="169">
        <v>37</v>
      </c>
      <c r="B65" s="134" t="s">
        <v>268</v>
      </c>
      <c r="C65" s="135" t="s">
        <v>98</v>
      </c>
      <c r="D65" s="270"/>
      <c r="E65" s="48" t="s">
        <v>79</v>
      </c>
      <c r="F65" s="68"/>
      <c r="G65" s="20"/>
      <c r="H65" s="48" t="s">
        <v>229</v>
      </c>
      <c r="I65" s="101" t="s">
        <v>95</v>
      </c>
      <c r="J65" s="11">
        <v>3.85</v>
      </c>
      <c r="K65" s="49">
        <v>1</v>
      </c>
      <c r="L65" s="77">
        <v>17697</v>
      </c>
      <c r="M65" s="49">
        <v>2</v>
      </c>
      <c r="N65" s="49">
        <v>1.3</v>
      </c>
      <c r="O65" s="87">
        <f t="shared" si="19"/>
        <v>177146.97</v>
      </c>
      <c r="P65" s="87">
        <f t="shared" si="25"/>
        <v>17714.697</v>
      </c>
      <c r="Q65" s="87"/>
      <c r="R65" s="87"/>
      <c r="S65" s="87"/>
      <c r="T65" s="87"/>
      <c r="U65" s="87"/>
      <c r="V65" s="258"/>
      <c r="W65" s="264">
        <f t="shared" si="21"/>
        <v>37</v>
      </c>
      <c r="X65" s="46" t="str">
        <f t="shared" si="27"/>
        <v>Бос жұмыс орын</v>
      </c>
      <c r="Y65" s="46" t="str">
        <f t="shared" si="22"/>
        <v>музыка жетекші</v>
      </c>
      <c r="Z65" s="87"/>
      <c r="AA65" s="87"/>
      <c r="AB65" s="358"/>
      <c r="AC65" s="358"/>
      <c r="AD65" s="20"/>
      <c r="AE65" s="87"/>
      <c r="AF65" s="87"/>
      <c r="AG65" s="87"/>
      <c r="AH65" s="87"/>
      <c r="AI65" s="87"/>
      <c r="AJ65" s="87"/>
      <c r="AK65" s="87"/>
      <c r="AL65" s="87"/>
      <c r="AM65" s="87">
        <f t="shared" si="23"/>
        <v>194861.66700000002</v>
      </c>
      <c r="AN65" s="87">
        <f t="shared" si="26"/>
        <v>779.44666800000005</v>
      </c>
      <c r="AO65" s="170">
        <f t="shared" si="24"/>
        <v>177.14697000000001</v>
      </c>
    </row>
    <row r="66" spans="1:41" ht="12.75" x14ac:dyDescent="0.25">
      <c r="A66" s="169">
        <v>38</v>
      </c>
      <c r="B66" s="134" t="s">
        <v>268</v>
      </c>
      <c r="C66" s="135" t="s">
        <v>98</v>
      </c>
      <c r="D66" s="270"/>
      <c r="E66" s="48" t="s">
        <v>79</v>
      </c>
      <c r="F66" s="68"/>
      <c r="G66" s="20"/>
      <c r="H66" s="48" t="s">
        <v>284</v>
      </c>
      <c r="I66" s="101" t="s">
        <v>129</v>
      </c>
      <c r="J66" s="11">
        <v>3.53</v>
      </c>
      <c r="K66" s="49">
        <v>1</v>
      </c>
      <c r="L66" s="77">
        <v>17697</v>
      </c>
      <c r="M66" s="49">
        <v>2</v>
      </c>
      <c r="N66" s="49">
        <v>1.3</v>
      </c>
      <c r="O66" s="87">
        <f t="shared" si="19"/>
        <v>162423.06599999999</v>
      </c>
      <c r="P66" s="87">
        <f t="shared" si="25"/>
        <v>16242.3066</v>
      </c>
      <c r="Q66" s="87"/>
      <c r="R66" s="87"/>
      <c r="S66" s="87"/>
      <c r="T66" s="87"/>
      <c r="U66" s="87"/>
      <c r="V66" s="258"/>
      <c r="W66" s="264">
        <f t="shared" si="21"/>
        <v>38</v>
      </c>
      <c r="X66" s="46" t="str">
        <f t="shared" si="27"/>
        <v>Бос жұмыс орын</v>
      </c>
      <c r="Y66" s="46" t="str">
        <f t="shared" si="22"/>
        <v>музыка жетекші</v>
      </c>
      <c r="Z66" s="87"/>
      <c r="AA66" s="87"/>
      <c r="AB66" s="357"/>
      <c r="AC66" s="357"/>
      <c r="AD66" s="20"/>
      <c r="AE66" s="87"/>
      <c r="AF66" s="87"/>
      <c r="AG66" s="87"/>
      <c r="AH66" s="87"/>
      <c r="AI66" s="87"/>
      <c r="AJ66" s="87"/>
      <c r="AK66" s="87"/>
      <c r="AL66" s="87"/>
      <c r="AM66" s="87">
        <f t="shared" si="23"/>
        <v>178665.3726</v>
      </c>
      <c r="AN66" s="87">
        <f t="shared" si="26"/>
        <v>714.66149040000005</v>
      </c>
      <c r="AO66" s="170">
        <f t="shared" si="24"/>
        <v>162.42306600000001</v>
      </c>
    </row>
    <row r="67" spans="1:41" ht="25.5" x14ac:dyDescent="0.25">
      <c r="A67" s="169">
        <v>39</v>
      </c>
      <c r="B67" s="134" t="s">
        <v>268</v>
      </c>
      <c r="C67" s="134" t="s">
        <v>85</v>
      </c>
      <c r="D67" s="270"/>
      <c r="E67" s="48" t="s">
        <v>79</v>
      </c>
      <c r="F67" s="68"/>
      <c r="G67" s="20"/>
      <c r="H67" s="48" t="s">
        <v>252</v>
      </c>
      <c r="I67" s="101" t="s">
        <v>95</v>
      </c>
      <c r="J67" s="11">
        <v>3.94</v>
      </c>
      <c r="K67" s="49">
        <v>1</v>
      </c>
      <c r="L67" s="232">
        <v>17697</v>
      </c>
      <c r="M67" s="49">
        <v>2</v>
      </c>
      <c r="N67" s="49">
        <v>1.3</v>
      </c>
      <c r="O67" s="87">
        <f t="shared" ref="O67" si="28">J67*K67*L67*M67*N67</f>
        <v>181288.068</v>
      </c>
      <c r="P67" s="87">
        <f t="shared" si="20"/>
        <v>18128.806800000002</v>
      </c>
      <c r="Q67" s="87"/>
      <c r="R67" s="87"/>
      <c r="S67" s="87"/>
      <c r="T67" s="87"/>
      <c r="U67" s="87"/>
      <c r="V67" s="258"/>
      <c r="W67" s="264">
        <f t="shared" si="21"/>
        <v>39</v>
      </c>
      <c r="X67" s="46" t="str">
        <f t="shared" si="27"/>
        <v>Бос жұмыс орын</v>
      </c>
      <c r="Y67" s="46" t="str">
        <f t="shared" si="22"/>
        <v>Бейнелеу өнері жөніндегі оқытушы</v>
      </c>
      <c r="Z67" s="87"/>
      <c r="AA67" s="87"/>
      <c r="AB67" s="85"/>
      <c r="AC67" s="85"/>
      <c r="AD67" s="20"/>
      <c r="AE67" s="87"/>
      <c r="AF67" s="87"/>
      <c r="AG67" s="87"/>
      <c r="AH67" s="87"/>
      <c r="AI67" s="87"/>
      <c r="AJ67" s="87"/>
      <c r="AK67" s="87"/>
      <c r="AL67" s="87"/>
      <c r="AM67" s="87">
        <f t="shared" si="23"/>
        <v>199416.87479999999</v>
      </c>
      <c r="AN67" s="87">
        <f t="shared" si="3"/>
        <v>797.66749919999995</v>
      </c>
      <c r="AO67" s="170">
        <f t="shared" si="24"/>
        <v>181.28806800000001</v>
      </c>
    </row>
    <row r="68" spans="1:41" ht="12.75" x14ac:dyDescent="0.25">
      <c r="A68" s="169">
        <v>40</v>
      </c>
      <c r="B68" s="134">
        <v>1</v>
      </c>
      <c r="C68" s="135" t="s">
        <v>142</v>
      </c>
      <c r="D68" s="271" t="s">
        <v>145</v>
      </c>
      <c r="E68" s="48" t="s">
        <v>265</v>
      </c>
      <c r="F68" s="68" t="s">
        <v>276</v>
      </c>
      <c r="G68" s="20"/>
      <c r="H68" s="48" t="s">
        <v>146</v>
      </c>
      <c r="I68" s="101" t="s">
        <v>119</v>
      </c>
      <c r="J68" s="11">
        <v>4.22</v>
      </c>
      <c r="K68" s="49">
        <v>1.5</v>
      </c>
      <c r="L68" s="77">
        <v>17697</v>
      </c>
      <c r="M68" s="49">
        <v>2.0499999999999998</v>
      </c>
      <c r="N68" s="49"/>
      <c r="O68" s="87">
        <f>J68*K68*L68*M68</f>
        <v>229645.12049999996</v>
      </c>
      <c r="P68" s="87">
        <f>(O68)*10%</f>
        <v>22964.512049999998</v>
      </c>
      <c r="Q68" s="87"/>
      <c r="R68" s="87"/>
      <c r="S68" s="87"/>
      <c r="T68" s="87"/>
      <c r="U68" s="87"/>
      <c r="V68" s="258"/>
      <c r="W68" s="264">
        <f t="shared" si="21"/>
        <v>40</v>
      </c>
      <c r="X68" s="46">
        <f t="shared" si="27"/>
        <v>1</v>
      </c>
      <c r="Y68" s="46" t="str">
        <f t="shared" si="22"/>
        <v>Медбике</v>
      </c>
      <c r="Z68" s="87"/>
      <c r="AA68" s="87"/>
      <c r="AB68" s="85"/>
      <c r="AC68" s="85"/>
      <c r="AD68" s="20"/>
      <c r="AE68" s="87"/>
      <c r="AF68" s="87"/>
      <c r="AG68" s="87"/>
      <c r="AH68" s="87"/>
      <c r="AI68" s="87"/>
      <c r="AJ68" s="87"/>
      <c r="AK68" s="87"/>
      <c r="AL68" s="87"/>
      <c r="AM68" s="87">
        <f t="shared" si="23"/>
        <v>252609.63254999995</v>
      </c>
      <c r="AN68" s="87">
        <f>AM68*4/1000</f>
        <v>1010.4385301999998</v>
      </c>
      <c r="AO68" s="170">
        <f t="shared" si="24"/>
        <v>229.64512049999996</v>
      </c>
    </row>
    <row r="69" spans="1:41" ht="13.5" thickBot="1" x14ac:dyDescent="0.3">
      <c r="A69" s="171">
        <v>41</v>
      </c>
      <c r="B69" s="206" t="s">
        <v>268</v>
      </c>
      <c r="C69" s="220" t="s">
        <v>143</v>
      </c>
      <c r="D69" s="272"/>
      <c r="E69" s="207" t="s">
        <v>265</v>
      </c>
      <c r="F69" s="208"/>
      <c r="G69" s="174"/>
      <c r="H69" s="207" t="s">
        <v>259</v>
      </c>
      <c r="I69" s="176" t="s">
        <v>129</v>
      </c>
      <c r="J69" s="210">
        <v>3.61</v>
      </c>
      <c r="K69" s="180">
        <v>0.5</v>
      </c>
      <c r="L69" s="179">
        <v>17697</v>
      </c>
      <c r="M69" s="180">
        <v>2.0499999999999998</v>
      </c>
      <c r="N69" s="180"/>
      <c r="O69" s="181">
        <f>J69*K69*L69*M69</f>
        <v>65483.324249999991</v>
      </c>
      <c r="P69" s="181">
        <f t="shared" si="20"/>
        <v>6548.3324249999996</v>
      </c>
      <c r="Q69" s="181"/>
      <c r="R69" s="181"/>
      <c r="S69" s="181"/>
      <c r="T69" s="181"/>
      <c r="U69" s="181"/>
      <c r="V69" s="259"/>
      <c r="W69" s="284">
        <f t="shared" si="21"/>
        <v>41</v>
      </c>
      <c r="X69" s="183" t="str">
        <f t="shared" si="27"/>
        <v>Бос жұмыс орын</v>
      </c>
      <c r="Y69" s="183" t="str">
        <f t="shared" si="22"/>
        <v>Емдәмбике</v>
      </c>
      <c r="Z69" s="181"/>
      <c r="AA69" s="181"/>
      <c r="AB69" s="181"/>
      <c r="AC69" s="181"/>
      <c r="AD69" s="174"/>
      <c r="AE69" s="181"/>
      <c r="AF69" s="181"/>
      <c r="AG69" s="181"/>
      <c r="AH69" s="181"/>
      <c r="AI69" s="181"/>
      <c r="AJ69" s="181"/>
      <c r="AK69" s="181"/>
      <c r="AL69" s="181"/>
      <c r="AM69" s="181">
        <f t="shared" si="23"/>
        <v>72031.656674999991</v>
      </c>
      <c r="AN69" s="181">
        <f t="shared" si="3"/>
        <v>288.12662669999997</v>
      </c>
      <c r="AO69" s="184">
        <f t="shared" si="24"/>
        <v>65.483324249999995</v>
      </c>
    </row>
    <row r="70" spans="1:41" ht="13.5" customHeight="1" thickBot="1" x14ac:dyDescent="0.3">
      <c r="A70" s="372" t="s">
        <v>30</v>
      </c>
      <c r="B70" s="373"/>
      <c r="C70" s="373"/>
      <c r="D70" s="373"/>
      <c r="E70" s="373"/>
      <c r="F70" s="373"/>
      <c r="G70" s="373"/>
      <c r="H70" s="373"/>
      <c r="I70" s="373"/>
      <c r="J70" s="373"/>
      <c r="K70" s="344">
        <f t="shared" ref="K70" si="29">SUM(K71:K72)</f>
        <v>1.5</v>
      </c>
      <c r="L70" s="189"/>
      <c r="M70" s="189"/>
      <c r="N70" s="189"/>
      <c r="O70" s="213">
        <f t="shared" ref="O70" si="30">SUM(O71:O72)</f>
        <v>132024.04425000001</v>
      </c>
      <c r="P70" s="213">
        <f t="shared" ref="P70" si="31">SUM(P71:P72)</f>
        <v>13202.404425000001</v>
      </c>
      <c r="Q70" s="213"/>
      <c r="R70" s="213">
        <f t="shared" ref="R70" si="32">SUM(R71:R72)</f>
        <v>0</v>
      </c>
      <c r="S70" s="213"/>
      <c r="T70" s="213">
        <f t="shared" ref="T70" si="33">SUM(T71:T72)</f>
        <v>0</v>
      </c>
      <c r="U70" s="213"/>
      <c r="V70" s="257">
        <f t="shared" ref="V70" si="34">SUM(V71:V72)</f>
        <v>0</v>
      </c>
      <c r="W70" s="92"/>
      <c r="X70" s="83"/>
      <c r="Y70" s="83"/>
      <c r="Z70" s="213"/>
      <c r="AA70" s="84">
        <f t="shared" ref="AA70:AM70" si="35">SUM(AA71:AA72)</f>
        <v>0</v>
      </c>
      <c r="AB70" s="84"/>
      <c r="AC70" s="84">
        <f t="shared" si="35"/>
        <v>0</v>
      </c>
      <c r="AD70" s="82"/>
      <c r="AE70" s="213">
        <f t="shared" si="35"/>
        <v>0</v>
      </c>
      <c r="AF70" s="213">
        <f t="shared" si="35"/>
        <v>0</v>
      </c>
      <c r="AG70" s="213">
        <f t="shared" si="35"/>
        <v>0</v>
      </c>
      <c r="AH70" s="213">
        <f t="shared" si="35"/>
        <v>0</v>
      </c>
      <c r="AI70" s="213">
        <f t="shared" si="35"/>
        <v>0</v>
      </c>
      <c r="AJ70" s="213">
        <f t="shared" si="35"/>
        <v>0</v>
      </c>
      <c r="AK70" s="213">
        <f t="shared" si="35"/>
        <v>0</v>
      </c>
      <c r="AL70" s="213">
        <f t="shared" si="35"/>
        <v>0</v>
      </c>
      <c r="AM70" s="213">
        <f t="shared" si="35"/>
        <v>145226.44867499999</v>
      </c>
      <c r="AN70" s="213">
        <f>SUM(AN71:AN72)</f>
        <v>580.9057947</v>
      </c>
      <c r="AO70" s="231">
        <f>SUM(AO71:AO72)</f>
        <v>132.02404425</v>
      </c>
    </row>
    <row r="71" spans="1:41" ht="22.5" x14ac:dyDescent="0.25">
      <c r="A71" s="193">
        <v>1</v>
      </c>
      <c r="B71" s="134">
        <v>1</v>
      </c>
      <c r="C71" s="215" t="s">
        <v>147</v>
      </c>
      <c r="D71" s="273" t="s">
        <v>148</v>
      </c>
      <c r="E71" s="194" t="s">
        <v>265</v>
      </c>
      <c r="F71" s="224"/>
      <c r="G71" s="196"/>
      <c r="H71" s="225" t="s">
        <v>149</v>
      </c>
      <c r="I71" s="226" t="s">
        <v>150</v>
      </c>
      <c r="J71" s="227">
        <v>3.43</v>
      </c>
      <c r="K71" s="201">
        <v>1</v>
      </c>
      <c r="L71" s="200">
        <v>17697</v>
      </c>
      <c r="M71" s="201">
        <v>1.45</v>
      </c>
      <c r="N71" s="201"/>
      <c r="O71" s="202">
        <f>(J71*K71*L71*M71)</f>
        <v>88016.029500000004</v>
      </c>
      <c r="P71" s="202">
        <f t="shared" ref="P71:P72" si="36">(O71)*10%</f>
        <v>8801.6029500000004</v>
      </c>
      <c r="Q71" s="202"/>
      <c r="R71" s="202"/>
      <c r="S71" s="202"/>
      <c r="T71" s="202"/>
      <c r="U71" s="202"/>
      <c r="V71" s="260"/>
      <c r="W71" s="264">
        <f t="shared" ref="W71:W72" si="37">+A71</f>
        <v>1</v>
      </c>
      <c r="X71" s="46">
        <f t="shared" ref="X71:X72" si="38">+B71</f>
        <v>1</v>
      </c>
      <c r="Y71" s="46" t="str">
        <f t="shared" ref="Y71:Y72" si="39">+C71</f>
        <v>Бухгалтер</v>
      </c>
      <c r="Z71" s="202"/>
      <c r="AA71" s="85"/>
      <c r="AB71" s="85"/>
      <c r="AC71" s="85"/>
      <c r="AD71" s="45"/>
      <c r="AE71" s="202"/>
      <c r="AF71" s="202"/>
      <c r="AG71" s="202"/>
      <c r="AH71" s="202"/>
      <c r="AI71" s="202"/>
      <c r="AJ71" s="202"/>
      <c r="AK71" s="202"/>
      <c r="AL71" s="202"/>
      <c r="AM71" s="202">
        <f>+AL71+AK71+AJ71+AI71+AH71+AG71+AF71+AE71+AA71+V71+T71+R71+P71+O71</f>
        <v>96817.632450000005</v>
      </c>
      <c r="AN71" s="202">
        <f t="shared" ref="AN71:AN72" si="40">AM71*4/1000</f>
        <v>387.27052980000002</v>
      </c>
      <c r="AO71" s="205">
        <f>(O71)/1000</f>
        <v>88.016029500000002</v>
      </c>
    </row>
    <row r="72" spans="1:41" ht="13.5" thickBot="1" x14ac:dyDescent="0.3">
      <c r="A72" s="171">
        <v>2</v>
      </c>
      <c r="B72" s="218" t="s">
        <v>268</v>
      </c>
      <c r="C72" s="219" t="s">
        <v>147</v>
      </c>
      <c r="D72" s="274"/>
      <c r="E72" s="207" t="s">
        <v>265</v>
      </c>
      <c r="F72" s="228"/>
      <c r="G72" s="174"/>
      <c r="H72" s="229" t="s">
        <v>263</v>
      </c>
      <c r="I72" s="176" t="s">
        <v>150</v>
      </c>
      <c r="J72" s="230">
        <v>3.43</v>
      </c>
      <c r="K72" s="212">
        <v>0.5</v>
      </c>
      <c r="L72" s="179">
        <v>17697</v>
      </c>
      <c r="M72" s="212">
        <v>1.45</v>
      </c>
      <c r="N72" s="212"/>
      <c r="O72" s="181">
        <f>(J72*K72*L72*M72)</f>
        <v>44008.014750000002</v>
      </c>
      <c r="P72" s="181">
        <f t="shared" si="36"/>
        <v>4400.8014750000002</v>
      </c>
      <c r="Q72" s="181"/>
      <c r="R72" s="181"/>
      <c r="S72" s="181"/>
      <c r="T72" s="181"/>
      <c r="U72" s="181"/>
      <c r="V72" s="259"/>
      <c r="W72" s="284">
        <f t="shared" si="37"/>
        <v>2</v>
      </c>
      <c r="X72" s="183" t="str">
        <f t="shared" si="38"/>
        <v>Бос жұмыс орын</v>
      </c>
      <c r="Y72" s="183" t="str">
        <f t="shared" si="39"/>
        <v>Бухгалтер</v>
      </c>
      <c r="Z72" s="181"/>
      <c r="AA72" s="181"/>
      <c r="AB72" s="181"/>
      <c r="AC72" s="181"/>
      <c r="AD72" s="174"/>
      <c r="AE72" s="181"/>
      <c r="AF72" s="181"/>
      <c r="AG72" s="181"/>
      <c r="AH72" s="181"/>
      <c r="AI72" s="181"/>
      <c r="AJ72" s="181"/>
      <c r="AK72" s="181"/>
      <c r="AL72" s="181"/>
      <c r="AM72" s="181">
        <f>+AL72+AK72+AJ72+AI72+AH72+AG72+AF72+AE72+AA72+V72+T72+R72+P72+O72</f>
        <v>48408.816225000002</v>
      </c>
      <c r="AN72" s="181">
        <f t="shared" si="40"/>
        <v>193.63526490000001</v>
      </c>
      <c r="AO72" s="184">
        <f>(O72)/1000</f>
        <v>44.008014750000001</v>
      </c>
    </row>
    <row r="73" spans="1:41" ht="13.5" customHeight="1" thickBot="1" x14ac:dyDescent="0.3">
      <c r="A73" s="372" t="s">
        <v>31</v>
      </c>
      <c r="B73" s="373"/>
      <c r="C73" s="373"/>
      <c r="D73" s="373"/>
      <c r="E73" s="373"/>
      <c r="F73" s="373"/>
      <c r="G73" s="373"/>
      <c r="H73" s="373"/>
      <c r="I73" s="373"/>
      <c r="J73" s="373"/>
      <c r="K73" s="189">
        <f>SUM(K74:K88)</f>
        <v>19.75</v>
      </c>
      <c r="L73" s="189"/>
      <c r="M73" s="189"/>
      <c r="N73" s="189"/>
      <c r="O73" s="213">
        <f>SUM(O74:O88)</f>
        <v>1592949.0003749996</v>
      </c>
      <c r="P73" s="213">
        <f>SUM(P74:P88)</f>
        <v>159294.90003749999</v>
      </c>
      <c r="Q73" s="213"/>
      <c r="R73" s="213">
        <f>SUM(R74:R88)</f>
        <v>99545.624999999985</v>
      </c>
      <c r="S73" s="213"/>
      <c r="T73" s="213">
        <f>SUM(T74:T88)</f>
        <v>0</v>
      </c>
      <c r="U73" s="213"/>
      <c r="V73" s="257">
        <f>SUM(V74:V88)</f>
        <v>0</v>
      </c>
      <c r="W73" s="92"/>
      <c r="X73" s="83"/>
      <c r="Y73" s="83"/>
      <c r="Z73" s="213"/>
      <c r="AA73" s="146">
        <f>SUM(AA74:AA88)</f>
        <v>0</v>
      </c>
      <c r="AB73" s="146"/>
      <c r="AC73" s="146">
        <f>SUM(AC74:AC88)</f>
        <v>0</v>
      </c>
      <c r="AD73" s="362"/>
      <c r="AE73" s="213">
        <f t="shared" ref="AE73:AO73" si="41">SUM(AE74:AE88)</f>
        <v>0</v>
      </c>
      <c r="AF73" s="213">
        <f t="shared" si="41"/>
        <v>0</v>
      </c>
      <c r="AG73" s="213">
        <f t="shared" si="41"/>
        <v>0</v>
      </c>
      <c r="AH73" s="213">
        <f t="shared" si="41"/>
        <v>0</v>
      </c>
      <c r="AI73" s="213">
        <f t="shared" si="41"/>
        <v>0</v>
      </c>
      <c r="AJ73" s="213">
        <f t="shared" si="41"/>
        <v>0</v>
      </c>
      <c r="AK73" s="213">
        <f t="shared" si="41"/>
        <v>0</v>
      </c>
      <c r="AL73" s="213">
        <f t="shared" si="41"/>
        <v>0</v>
      </c>
      <c r="AM73" s="213">
        <f t="shared" si="41"/>
        <v>1851789.5254124999</v>
      </c>
      <c r="AN73" s="213">
        <f t="shared" si="41"/>
        <v>7407.1581016499986</v>
      </c>
      <c r="AO73" s="231">
        <f t="shared" si="41"/>
        <v>1592.9490003749997</v>
      </c>
    </row>
    <row r="74" spans="1:41" s="47" customFormat="1" ht="22.5" x14ac:dyDescent="0.25">
      <c r="A74" s="193">
        <v>1</v>
      </c>
      <c r="B74" s="134">
        <v>1</v>
      </c>
      <c r="C74" s="215" t="s">
        <v>151</v>
      </c>
      <c r="D74" s="268" t="s">
        <v>152</v>
      </c>
      <c r="E74" s="194" t="s">
        <v>265</v>
      </c>
      <c r="F74" s="195"/>
      <c r="G74" s="196"/>
      <c r="H74" s="216" t="s">
        <v>153</v>
      </c>
      <c r="I74" s="217" t="s">
        <v>154</v>
      </c>
      <c r="J74" s="198">
        <v>3.04</v>
      </c>
      <c r="K74" s="199">
        <v>1</v>
      </c>
      <c r="L74" s="200">
        <v>17697</v>
      </c>
      <c r="M74" s="201">
        <v>1.45</v>
      </c>
      <c r="N74" s="201"/>
      <c r="O74" s="202">
        <f t="shared" ref="O74:O88" si="42">(J74*K74*L74*M74)</f>
        <v>78008.375999999989</v>
      </c>
      <c r="P74" s="202">
        <f t="shared" ref="P74:P88" si="43">(O74)*10%</f>
        <v>7800.8375999999989</v>
      </c>
      <c r="Q74" s="202"/>
      <c r="R74" s="202"/>
      <c r="S74" s="202"/>
      <c r="T74" s="202"/>
      <c r="U74" s="202"/>
      <c r="V74" s="260"/>
      <c r="W74" s="264">
        <f t="shared" ref="W74:W88" si="44">+A74</f>
        <v>1</v>
      </c>
      <c r="X74" s="46">
        <f t="shared" ref="X74:X88" si="45">+B74</f>
        <v>1</v>
      </c>
      <c r="Y74" s="46" t="str">
        <f t="shared" ref="Y74:Y88" si="46">+C74</f>
        <v>Хатшы</v>
      </c>
      <c r="Z74" s="202"/>
      <c r="AA74" s="85"/>
      <c r="AB74" s="85"/>
      <c r="AC74" s="85"/>
      <c r="AD74" s="45"/>
      <c r="AE74" s="202"/>
      <c r="AF74" s="202"/>
      <c r="AG74" s="202"/>
      <c r="AH74" s="202"/>
      <c r="AI74" s="202"/>
      <c r="AJ74" s="202"/>
      <c r="AK74" s="202"/>
      <c r="AL74" s="202"/>
      <c r="AM74" s="202">
        <f t="shared" ref="AM74:AM88" si="47">+AL74+AK74+AJ74+AI74+AH74+AG74+AF74+AE74+AA74+V74+T74+R74+P74+O74</f>
        <v>85809.213599999988</v>
      </c>
      <c r="AN74" s="202">
        <f t="shared" ref="AN74:AN88" si="48">AM74*4/1000</f>
        <v>343.23685439999997</v>
      </c>
      <c r="AO74" s="205">
        <f t="shared" ref="AO74:AO88" si="49">(O74)/1000</f>
        <v>78.008375999999984</v>
      </c>
    </row>
    <row r="75" spans="1:41" s="47" customFormat="1" ht="12.75" x14ac:dyDescent="0.25">
      <c r="A75" s="169">
        <v>2</v>
      </c>
      <c r="B75" s="134">
        <v>1</v>
      </c>
      <c r="C75" s="136" t="s">
        <v>155</v>
      </c>
      <c r="D75" s="270"/>
      <c r="E75" s="48" t="s">
        <v>285</v>
      </c>
      <c r="F75" s="68"/>
      <c r="G75" s="20"/>
      <c r="H75" s="53" t="s">
        <v>156</v>
      </c>
      <c r="I75" s="106" t="s">
        <v>154</v>
      </c>
      <c r="J75" s="11">
        <v>3.08</v>
      </c>
      <c r="K75" s="12">
        <v>1.5</v>
      </c>
      <c r="L75" s="77">
        <v>17697</v>
      </c>
      <c r="M75" s="54">
        <v>1.45</v>
      </c>
      <c r="N75" s="54"/>
      <c r="O75" s="87">
        <f t="shared" si="42"/>
        <v>118552.20299999999</v>
      </c>
      <c r="P75" s="87">
        <f t="shared" si="43"/>
        <v>11855.220300000001</v>
      </c>
      <c r="Q75" s="87"/>
      <c r="R75" s="87">
        <f t="shared" ref="R75:R88" si="50">L75*30%*K75</f>
        <v>7963.65</v>
      </c>
      <c r="S75" s="87"/>
      <c r="T75" s="87"/>
      <c r="U75" s="87"/>
      <c r="V75" s="258"/>
      <c r="W75" s="264">
        <f t="shared" si="44"/>
        <v>2</v>
      </c>
      <c r="X75" s="46">
        <f t="shared" si="45"/>
        <v>1</v>
      </c>
      <c r="Y75" s="46" t="str">
        <f t="shared" si="46"/>
        <v>Тәрбиешінің көмекшісі</v>
      </c>
      <c r="Z75" s="87"/>
      <c r="AA75" s="87"/>
      <c r="AB75" s="85"/>
      <c r="AC75" s="85"/>
      <c r="AD75" s="20"/>
      <c r="AE75" s="87"/>
      <c r="AF75" s="87"/>
      <c r="AG75" s="87"/>
      <c r="AH75" s="87"/>
      <c r="AI75" s="87"/>
      <c r="AJ75" s="87"/>
      <c r="AK75" s="87"/>
      <c r="AL75" s="87"/>
      <c r="AM75" s="87">
        <f t="shared" si="47"/>
        <v>138371.07329999999</v>
      </c>
      <c r="AN75" s="87">
        <f t="shared" si="48"/>
        <v>553.48429319999991</v>
      </c>
      <c r="AO75" s="170">
        <f t="shared" si="49"/>
        <v>118.55220299999999</v>
      </c>
    </row>
    <row r="76" spans="1:41" s="47" customFormat="1" ht="12.75" x14ac:dyDescent="0.25">
      <c r="A76" s="169">
        <v>3</v>
      </c>
      <c r="B76" s="134">
        <v>1</v>
      </c>
      <c r="C76" s="136" t="s">
        <v>155</v>
      </c>
      <c r="D76" s="270"/>
      <c r="E76" s="48" t="s">
        <v>285</v>
      </c>
      <c r="F76" s="68"/>
      <c r="G76" s="20"/>
      <c r="H76" s="53" t="s">
        <v>157</v>
      </c>
      <c r="I76" s="106" t="s">
        <v>154</v>
      </c>
      <c r="J76" s="11">
        <v>3.16</v>
      </c>
      <c r="K76" s="12">
        <v>1.25</v>
      </c>
      <c r="L76" s="77">
        <v>17697</v>
      </c>
      <c r="M76" s="54">
        <v>1.45</v>
      </c>
      <c r="N76" s="54"/>
      <c r="O76" s="87">
        <f t="shared" si="42"/>
        <v>101359.5675</v>
      </c>
      <c r="P76" s="87">
        <f t="shared" si="43"/>
        <v>10135.956750000001</v>
      </c>
      <c r="Q76" s="87"/>
      <c r="R76" s="87">
        <f t="shared" si="50"/>
        <v>6636.3749999999991</v>
      </c>
      <c r="S76" s="87"/>
      <c r="T76" s="87"/>
      <c r="U76" s="87"/>
      <c r="V76" s="258"/>
      <c r="W76" s="264">
        <f t="shared" si="44"/>
        <v>3</v>
      </c>
      <c r="X76" s="46">
        <f t="shared" si="45"/>
        <v>1</v>
      </c>
      <c r="Y76" s="46" t="str">
        <f t="shared" si="46"/>
        <v>Тәрбиешінің көмекшісі</v>
      </c>
      <c r="Z76" s="87"/>
      <c r="AA76" s="87"/>
      <c r="AB76" s="85"/>
      <c r="AC76" s="85"/>
      <c r="AD76" s="20"/>
      <c r="AE76" s="87"/>
      <c r="AF76" s="87"/>
      <c r="AG76" s="87"/>
      <c r="AH76" s="87"/>
      <c r="AI76" s="87"/>
      <c r="AJ76" s="87"/>
      <c r="AK76" s="87"/>
      <c r="AL76" s="87"/>
      <c r="AM76" s="87">
        <f t="shared" si="47"/>
        <v>118131.89925</v>
      </c>
      <c r="AN76" s="87">
        <f t="shared" si="48"/>
        <v>472.52759700000001</v>
      </c>
      <c r="AO76" s="170">
        <f t="shared" si="49"/>
        <v>101.35956750000001</v>
      </c>
    </row>
    <row r="77" spans="1:41" s="47" customFormat="1" ht="12.75" x14ac:dyDescent="0.25">
      <c r="A77" s="169">
        <v>4</v>
      </c>
      <c r="B77" s="134">
        <v>1</v>
      </c>
      <c r="C77" s="136" t="s">
        <v>155</v>
      </c>
      <c r="D77" s="270"/>
      <c r="E77" s="48" t="s">
        <v>285</v>
      </c>
      <c r="F77" s="68"/>
      <c r="G77" s="20"/>
      <c r="H77" s="53" t="s">
        <v>159</v>
      </c>
      <c r="I77" s="106" t="s">
        <v>154</v>
      </c>
      <c r="J77" s="11">
        <v>3.12</v>
      </c>
      <c r="K77" s="12">
        <v>1.25</v>
      </c>
      <c r="L77" s="77">
        <v>17697</v>
      </c>
      <c r="M77" s="54">
        <v>1.45</v>
      </c>
      <c r="N77" s="54"/>
      <c r="O77" s="87">
        <f t="shared" si="42"/>
        <v>100076.535</v>
      </c>
      <c r="P77" s="87">
        <f t="shared" si="43"/>
        <v>10007.6535</v>
      </c>
      <c r="Q77" s="87"/>
      <c r="R77" s="87">
        <f t="shared" si="50"/>
        <v>6636.3749999999991</v>
      </c>
      <c r="S77" s="87"/>
      <c r="T77" s="87"/>
      <c r="U77" s="87"/>
      <c r="V77" s="258"/>
      <c r="W77" s="264">
        <f t="shared" si="44"/>
        <v>4</v>
      </c>
      <c r="X77" s="46">
        <f t="shared" si="45"/>
        <v>1</v>
      </c>
      <c r="Y77" s="46" t="str">
        <f t="shared" si="46"/>
        <v>Тәрбиешінің көмекшісі</v>
      </c>
      <c r="Z77" s="87"/>
      <c r="AA77" s="87"/>
      <c r="AB77" s="85"/>
      <c r="AC77" s="85"/>
      <c r="AD77" s="20"/>
      <c r="AE77" s="87"/>
      <c r="AF77" s="87"/>
      <c r="AG77" s="87"/>
      <c r="AH77" s="87"/>
      <c r="AI77" s="87"/>
      <c r="AJ77" s="87"/>
      <c r="AK77" s="87"/>
      <c r="AL77" s="87"/>
      <c r="AM77" s="87">
        <f t="shared" si="47"/>
        <v>116720.5635</v>
      </c>
      <c r="AN77" s="87">
        <f t="shared" si="48"/>
        <v>466.88225399999999</v>
      </c>
      <c r="AO77" s="170">
        <f t="shared" si="49"/>
        <v>100.07653500000001</v>
      </c>
    </row>
    <row r="78" spans="1:41" s="47" customFormat="1" ht="14.45" customHeight="1" x14ac:dyDescent="0.25">
      <c r="A78" s="169">
        <v>5</v>
      </c>
      <c r="B78" s="134">
        <v>1</v>
      </c>
      <c r="C78" s="136" t="s">
        <v>155</v>
      </c>
      <c r="D78" s="270"/>
      <c r="E78" s="48" t="s">
        <v>285</v>
      </c>
      <c r="F78" s="68"/>
      <c r="G78" s="20"/>
      <c r="H78" s="53" t="s">
        <v>160</v>
      </c>
      <c r="I78" s="106" t="s">
        <v>154</v>
      </c>
      <c r="J78" s="11">
        <v>3.04</v>
      </c>
      <c r="K78" s="12">
        <v>1.25</v>
      </c>
      <c r="L78" s="77">
        <v>17697</v>
      </c>
      <c r="M78" s="54">
        <v>1.45</v>
      </c>
      <c r="N78" s="54"/>
      <c r="O78" s="87">
        <f t="shared" si="42"/>
        <v>97510.469999999987</v>
      </c>
      <c r="P78" s="87">
        <f t="shared" si="43"/>
        <v>9751.0469999999987</v>
      </c>
      <c r="Q78" s="87"/>
      <c r="R78" s="87">
        <f t="shared" si="50"/>
        <v>6636.3749999999991</v>
      </c>
      <c r="S78" s="87"/>
      <c r="T78" s="87"/>
      <c r="U78" s="87"/>
      <c r="V78" s="258"/>
      <c r="W78" s="264">
        <f t="shared" si="44"/>
        <v>5</v>
      </c>
      <c r="X78" s="46">
        <f t="shared" si="45"/>
        <v>1</v>
      </c>
      <c r="Y78" s="46" t="str">
        <f t="shared" si="46"/>
        <v>Тәрбиешінің көмекшісі</v>
      </c>
      <c r="Z78" s="87"/>
      <c r="AA78" s="87"/>
      <c r="AB78" s="357"/>
      <c r="AC78" s="357"/>
      <c r="AD78" s="359"/>
      <c r="AE78" s="87"/>
      <c r="AF78" s="87"/>
      <c r="AG78" s="87"/>
      <c r="AH78" s="87"/>
      <c r="AI78" s="87"/>
      <c r="AJ78" s="87"/>
      <c r="AK78" s="87"/>
      <c r="AL78" s="87"/>
      <c r="AM78" s="87">
        <f t="shared" si="47"/>
        <v>113897.89199999999</v>
      </c>
      <c r="AN78" s="87">
        <f t="shared" si="48"/>
        <v>455.591568</v>
      </c>
      <c r="AO78" s="170">
        <f t="shared" si="49"/>
        <v>97.510469999999984</v>
      </c>
    </row>
    <row r="79" spans="1:41" s="47" customFormat="1" ht="12.75" x14ac:dyDescent="0.25">
      <c r="A79" s="169">
        <v>6</v>
      </c>
      <c r="B79" s="134">
        <v>1</v>
      </c>
      <c r="C79" s="136" t="s">
        <v>155</v>
      </c>
      <c r="D79" s="270"/>
      <c r="E79" s="48" t="s">
        <v>285</v>
      </c>
      <c r="F79" s="73"/>
      <c r="G79" s="20"/>
      <c r="H79" s="53" t="s">
        <v>108</v>
      </c>
      <c r="I79" s="106" t="s">
        <v>154</v>
      </c>
      <c r="J79" s="11">
        <v>3.22</v>
      </c>
      <c r="K79" s="12">
        <v>1.25</v>
      </c>
      <c r="L79" s="77">
        <v>17697</v>
      </c>
      <c r="M79" s="54">
        <v>1.45</v>
      </c>
      <c r="N79" s="54"/>
      <c r="O79" s="87">
        <f t="shared" si="42"/>
        <v>103284.11625000001</v>
      </c>
      <c r="P79" s="87">
        <f t="shared" si="43"/>
        <v>10328.411625000001</v>
      </c>
      <c r="Q79" s="87"/>
      <c r="R79" s="87">
        <f t="shared" si="50"/>
        <v>6636.3749999999991</v>
      </c>
      <c r="S79" s="87"/>
      <c r="T79" s="87"/>
      <c r="U79" s="87"/>
      <c r="V79" s="258"/>
      <c r="W79" s="264">
        <f t="shared" si="44"/>
        <v>6</v>
      </c>
      <c r="X79" s="46">
        <f t="shared" si="45"/>
        <v>1</v>
      </c>
      <c r="Y79" s="46" t="str">
        <f t="shared" si="46"/>
        <v>Тәрбиешінің көмекшісі</v>
      </c>
      <c r="Z79" s="87"/>
      <c r="AA79" s="87"/>
      <c r="AB79" s="358"/>
      <c r="AC79" s="358"/>
      <c r="AD79" s="359"/>
      <c r="AE79" s="87"/>
      <c r="AF79" s="87"/>
      <c r="AG79" s="87"/>
      <c r="AH79" s="87"/>
      <c r="AI79" s="87"/>
      <c r="AJ79" s="87"/>
      <c r="AK79" s="87"/>
      <c r="AL79" s="87"/>
      <c r="AM79" s="87">
        <f t="shared" si="47"/>
        <v>120248.902875</v>
      </c>
      <c r="AN79" s="87">
        <f t="shared" si="48"/>
        <v>480.9956115</v>
      </c>
      <c r="AO79" s="170">
        <f t="shared" si="49"/>
        <v>103.28411625000001</v>
      </c>
    </row>
    <row r="80" spans="1:41" s="47" customFormat="1" ht="12.75" x14ac:dyDescent="0.25">
      <c r="A80" s="169">
        <v>7</v>
      </c>
      <c r="B80" s="134">
        <v>1</v>
      </c>
      <c r="C80" s="136" t="s">
        <v>155</v>
      </c>
      <c r="D80" s="270"/>
      <c r="E80" s="48" t="s">
        <v>285</v>
      </c>
      <c r="F80" s="73"/>
      <c r="G80" s="20"/>
      <c r="H80" s="53" t="s">
        <v>161</v>
      </c>
      <c r="I80" s="106" t="s">
        <v>154</v>
      </c>
      <c r="J80" s="11">
        <v>3.16</v>
      </c>
      <c r="K80" s="12">
        <v>1.25</v>
      </c>
      <c r="L80" s="77">
        <v>17697</v>
      </c>
      <c r="M80" s="54">
        <v>1.45</v>
      </c>
      <c r="N80" s="54"/>
      <c r="O80" s="87">
        <f t="shared" si="42"/>
        <v>101359.5675</v>
      </c>
      <c r="P80" s="87">
        <f t="shared" si="43"/>
        <v>10135.956750000001</v>
      </c>
      <c r="Q80" s="87"/>
      <c r="R80" s="87">
        <f t="shared" si="50"/>
        <v>6636.3749999999991</v>
      </c>
      <c r="S80" s="87"/>
      <c r="T80" s="87"/>
      <c r="U80" s="87"/>
      <c r="V80" s="258"/>
      <c r="W80" s="264">
        <f t="shared" si="44"/>
        <v>7</v>
      </c>
      <c r="X80" s="46">
        <f t="shared" si="45"/>
        <v>1</v>
      </c>
      <c r="Y80" s="46" t="str">
        <f t="shared" si="46"/>
        <v>Тәрбиешінің көмекшісі</v>
      </c>
      <c r="Z80" s="87"/>
      <c r="AA80" s="87"/>
      <c r="AB80" s="357"/>
      <c r="AC80" s="357"/>
      <c r="AD80" s="359"/>
      <c r="AE80" s="87"/>
      <c r="AF80" s="87"/>
      <c r="AG80" s="87"/>
      <c r="AH80" s="87"/>
      <c r="AI80" s="87"/>
      <c r="AJ80" s="87"/>
      <c r="AK80" s="87"/>
      <c r="AL80" s="87"/>
      <c r="AM80" s="87">
        <f t="shared" si="47"/>
        <v>118131.89925</v>
      </c>
      <c r="AN80" s="87">
        <f t="shared" si="48"/>
        <v>472.52759700000001</v>
      </c>
      <c r="AO80" s="170">
        <f t="shared" si="49"/>
        <v>101.35956750000001</v>
      </c>
    </row>
    <row r="81" spans="1:41" s="47" customFormat="1" ht="12.75" x14ac:dyDescent="0.25">
      <c r="A81" s="169">
        <v>8</v>
      </c>
      <c r="B81" s="134">
        <v>1</v>
      </c>
      <c r="C81" s="136" t="s">
        <v>155</v>
      </c>
      <c r="D81" s="270"/>
      <c r="E81" s="48" t="s">
        <v>285</v>
      </c>
      <c r="F81" s="73"/>
      <c r="G81" s="20"/>
      <c r="H81" s="53" t="s">
        <v>136</v>
      </c>
      <c r="I81" s="106" t="s">
        <v>154</v>
      </c>
      <c r="J81" s="11">
        <v>3.04</v>
      </c>
      <c r="K81" s="12">
        <v>1.25</v>
      </c>
      <c r="L81" s="77">
        <v>17697</v>
      </c>
      <c r="M81" s="54">
        <v>1.45</v>
      </c>
      <c r="N81" s="54"/>
      <c r="O81" s="87">
        <f t="shared" si="42"/>
        <v>97510.469999999987</v>
      </c>
      <c r="P81" s="87">
        <f t="shared" si="43"/>
        <v>9751.0469999999987</v>
      </c>
      <c r="Q81" s="87"/>
      <c r="R81" s="87">
        <f t="shared" si="50"/>
        <v>6636.3749999999991</v>
      </c>
      <c r="S81" s="87"/>
      <c r="T81" s="87"/>
      <c r="U81" s="87"/>
      <c r="V81" s="258"/>
      <c r="W81" s="264">
        <f t="shared" si="44"/>
        <v>8</v>
      </c>
      <c r="X81" s="46">
        <f t="shared" si="45"/>
        <v>1</v>
      </c>
      <c r="Y81" s="46" t="str">
        <f t="shared" si="46"/>
        <v>Тәрбиешінің көмекшісі</v>
      </c>
      <c r="Z81" s="87"/>
      <c r="AA81" s="87"/>
      <c r="AB81" s="85"/>
      <c r="AC81" s="85"/>
      <c r="AD81" s="20"/>
      <c r="AE81" s="87"/>
      <c r="AF81" s="87"/>
      <c r="AG81" s="87"/>
      <c r="AH81" s="87"/>
      <c r="AI81" s="87"/>
      <c r="AJ81" s="87"/>
      <c r="AK81" s="87"/>
      <c r="AL81" s="87"/>
      <c r="AM81" s="87">
        <f t="shared" si="47"/>
        <v>113897.89199999999</v>
      </c>
      <c r="AN81" s="87">
        <f t="shared" si="48"/>
        <v>455.591568</v>
      </c>
      <c r="AO81" s="170">
        <f t="shared" si="49"/>
        <v>97.510469999999984</v>
      </c>
    </row>
    <row r="82" spans="1:41" s="47" customFormat="1" ht="12.75" x14ac:dyDescent="0.25">
      <c r="A82" s="169">
        <v>9</v>
      </c>
      <c r="B82" s="134">
        <v>1</v>
      </c>
      <c r="C82" s="136" t="s">
        <v>155</v>
      </c>
      <c r="D82" s="270"/>
      <c r="E82" s="48" t="s">
        <v>285</v>
      </c>
      <c r="F82" s="73"/>
      <c r="G82" s="20"/>
      <c r="H82" s="53" t="s">
        <v>162</v>
      </c>
      <c r="I82" s="106" t="s">
        <v>154</v>
      </c>
      <c r="J82" s="11">
        <v>3.12</v>
      </c>
      <c r="K82" s="12">
        <v>1.5</v>
      </c>
      <c r="L82" s="77">
        <v>17697</v>
      </c>
      <c r="M82" s="54">
        <v>1.45</v>
      </c>
      <c r="N82" s="54"/>
      <c r="O82" s="87">
        <f t="shared" si="42"/>
        <v>120091.84199999999</v>
      </c>
      <c r="P82" s="87">
        <f t="shared" si="43"/>
        <v>12009.1842</v>
      </c>
      <c r="Q82" s="87"/>
      <c r="R82" s="87">
        <f t="shared" si="50"/>
        <v>7963.65</v>
      </c>
      <c r="S82" s="87"/>
      <c r="T82" s="87"/>
      <c r="U82" s="87"/>
      <c r="V82" s="258"/>
      <c r="W82" s="264">
        <f t="shared" si="44"/>
        <v>9</v>
      </c>
      <c r="X82" s="46">
        <f t="shared" si="45"/>
        <v>1</v>
      </c>
      <c r="Y82" s="46" t="str">
        <f t="shared" si="46"/>
        <v>Тәрбиешінің көмекшісі</v>
      </c>
      <c r="Z82" s="87"/>
      <c r="AA82" s="87"/>
      <c r="AB82" s="85"/>
      <c r="AC82" s="85"/>
      <c r="AD82" s="20"/>
      <c r="AE82" s="87"/>
      <c r="AF82" s="87"/>
      <c r="AG82" s="87"/>
      <c r="AH82" s="87"/>
      <c r="AI82" s="87"/>
      <c r="AJ82" s="87"/>
      <c r="AK82" s="87"/>
      <c r="AL82" s="87"/>
      <c r="AM82" s="87">
        <f t="shared" si="47"/>
        <v>140064.67619999999</v>
      </c>
      <c r="AN82" s="87">
        <f t="shared" si="48"/>
        <v>560.25870479999992</v>
      </c>
      <c r="AO82" s="170">
        <f t="shared" si="49"/>
        <v>120.09184199999999</v>
      </c>
    </row>
    <row r="83" spans="1:41" s="47" customFormat="1" ht="12.75" x14ac:dyDescent="0.25">
      <c r="A83" s="169">
        <v>10</v>
      </c>
      <c r="B83" s="134">
        <v>1</v>
      </c>
      <c r="C83" s="136" t="s">
        <v>155</v>
      </c>
      <c r="D83" s="270"/>
      <c r="E83" s="48" t="s">
        <v>285</v>
      </c>
      <c r="F83" s="73"/>
      <c r="G83" s="20"/>
      <c r="H83" s="53" t="s">
        <v>163</v>
      </c>
      <c r="I83" s="106" t="s">
        <v>154</v>
      </c>
      <c r="J83" s="11">
        <v>3.16</v>
      </c>
      <c r="K83" s="12">
        <v>1.5</v>
      </c>
      <c r="L83" s="77">
        <v>17697</v>
      </c>
      <c r="M83" s="54">
        <v>1.45</v>
      </c>
      <c r="N83" s="54"/>
      <c r="O83" s="87">
        <f t="shared" si="42"/>
        <v>121631.481</v>
      </c>
      <c r="P83" s="87">
        <f t="shared" si="43"/>
        <v>12163.1481</v>
      </c>
      <c r="Q83" s="87"/>
      <c r="R83" s="87">
        <f t="shared" si="50"/>
        <v>7963.65</v>
      </c>
      <c r="S83" s="87"/>
      <c r="T83" s="87"/>
      <c r="U83" s="87"/>
      <c r="V83" s="258"/>
      <c r="W83" s="264">
        <f t="shared" si="44"/>
        <v>10</v>
      </c>
      <c r="X83" s="46">
        <f t="shared" si="45"/>
        <v>1</v>
      </c>
      <c r="Y83" s="46" t="str">
        <f t="shared" si="46"/>
        <v>Тәрбиешінің көмекшісі</v>
      </c>
      <c r="Z83" s="87"/>
      <c r="AA83" s="87"/>
      <c r="AB83" s="85"/>
      <c r="AC83" s="85"/>
      <c r="AD83" s="20"/>
      <c r="AE83" s="87"/>
      <c r="AF83" s="87"/>
      <c r="AG83" s="87"/>
      <c r="AH83" s="87"/>
      <c r="AI83" s="87"/>
      <c r="AJ83" s="87"/>
      <c r="AK83" s="87"/>
      <c r="AL83" s="87"/>
      <c r="AM83" s="87">
        <f t="shared" si="47"/>
        <v>141758.27909999999</v>
      </c>
      <c r="AN83" s="87">
        <f t="shared" si="48"/>
        <v>567.03311639999993</v>
      </c>
      <c r="AO83" s="170">
        <f t="shared" si="49"/>
        <v>121.63148099999999</v>
      </c>
    </row>
    <row r="84" spans="1:41" s="47" customFormat="1" ht="12.75" x14ac:dyDescent="0.25">
      <c r="A84" s="169">
        <v>11</v>
      </c>
      <c r="B84" s="134">
        <v>1</v>
      </c>
      <c r="C84" s="136" t="s">
        <v>155</v>
      </c>
      <c r="D84" s="270"/>
      <c r="E84" s="48" t="s">
        <v>285</v>
      </c>
      <c r="F84" s="73"/>
      <c r="G84" s="20"/>
      <c r="H84" s="53" t="s">
        <v>165</v>
      </c>
      <c r="I84" s="106" t="s">
        <v>154</v>
      </c>
      <c r="J84" s="11">
        <v>3.29</v>
      </c>
      <c r="K84" s="12">
        <v>1.5</v>
      </c>
      <c r="L84" s="77">
        <v>17697</v>
      </c>
      <c r="M84" s="54">
        <v>1.45</v>
      </c>
      <c r="N84" s="54"/>
      <c r="O84" s="87">
        <f t="shared" si="42"/>
        <v>126635.30775000001</v>
      </c>
      <c r="P84" s="87">
        <f t="shared" si="43"/>
        <v>12663.530775000001</v>
      </c>
      <c r="Q84" s="87"/>
      <c r="R84" s="87">
        <f t="shared" si="50"/>
        <v>7963.65</v>
      </c>
      <c r="S84" s="87"/>
      <c r="T84" s="87"/>
      <c r="U84" s="87"/>
      <c r="V84" s="258"/>
      <c r="W84" s="264">
        <f t="shared" si="44"/>
        <v>11</v>
      </c>
      <c r="X84" s="46">
        <f t="shared" si="45"/>
        <v>1</v>
      </c>
      <c r="Y84" s="46" t="str">
        <f t="shared" si="46"/>
        <v>Тәрбиешінің көмекшісі</v>
      </c>
      <c r="Z84" s="87"/>
      <c r="AA84" s="87"/>
      <c r="AB84" s="85"/>
      <c r="AC84" s="85"/>
      <c r="AD84" s="20"/>
      <c r="AE84" s="87"/>
      <c r="AF84" s="87"/>
      <c r="AG84" s="87"/>
      <c r="AH84" s="87"/>
      <c r="AI84" s="87"/>
      <c r="AJ84" s="87"/>
      <c r="AK84" s="87"/>
      <c r="AL84" s="87"/>
      <c r="AM84" s="87">
        <f t="shared" si="47"/>
        <v>147262.48852499999</v>
      </c>
      <c r="AN84" s="87">
        <f t="shared" si="48"/>
        <v>589.04995409999992</v>
      </c>
      <c r="AO84" s="170">
        <f t="shared" si="49"/>
        <v>126.63530775000001</v>
      </c>
    </row>
    <row r="85" spans="1:41" s="47" customFormat="1" ht="12.75" x14ac:dyDescent="0.25">
      <c r="A85" s="169">
        <v>12</v>
      </c>
      <c r="B85" s="134">
        <v>1</v>
      </c>
      <c r="C85" s="136" t="s">
        <v>155</v>
      </c>
      <c r="D85" s="270"/>
      <c r="E85" s="48" t="s">
        <v>285</v>
      </c>
      <c r="F85" s="73"/>
      <c r="G85" s="20"/>
      <c r="H85" s="53" t="s">
        <v>166</v>
      </c>
      <c r="I85" s="106" t="s">
        <v>154</v>
      </c>
      <c r="J85" s="11">
        <v>3.08</v>
      </c>
      <c r="K85" s="12">
        <v>1.25</v>
      </c>
      <c r="L85" s="77">
        <v>17697</v>
      </c>
      <c r="M85" s="54">
        <v>1.45</v>
      </c>
      <c r="N85" s="54"/>
      <c r="O85" s="87">
        <f t="shared" si="42"/>
        <v>98793.502499999988</v>
      </c>
      <c r="P85" s="87">
        <f t="shared" si="43"/>
        <v>9879.3502499999995</v>
      </c>
      <c r="Q85" s="87"/>
      <c r="R85" s="87">
        <f t="shared" si="50"/>
        <v>6636.3749999999991</v>
      </c>
      <c r="S85" s="87"/>
      <c r="T85" s="87"/>
      <c r="U85" s="87"/>
      <c r="V85" s="258"/>
      <c r="W85" s="264">
        <f t="shared" si="44"/>
        <v>12</v>
      </c>
      <c r="X85" s="46">
        <f t="shared" si="45"/>
        <v>1</v>
      </c>
      <c r="Y85" s="46" t="str">
        <f t="shared" si="46"/>
        <v>Тәрбиешінің көмекшісі</v>
      </c>
      <c r="Z85" s="87"/>
      <c r="AA85" s="87"/>
      <c r="AB85" s="85"/>
      <c r="AC85" s="85"/>
      <c r="AD85" s="20"/>
      <c r="AE85" s="87"/>
      <c r="AF85" s="87"/>
      <c r="AG85" s="87"/>
      <c r="AH85" s="87"/>
      <c r="AI85" s="87"/>
      <c r="AJ85" s="87"/>
      <c r="AK85" s="87"/>
      <c r="AL85" s="87"/>
      <c r="AM85" s="87">
        <f t="shared" si="47"/>
        <v>115309.22774999999</v>
      </c>
      <c r="AN85" s="87">
        <f t="shared" si="48"/>
        <v>461.23691099999996</v>
      </c>
      <c r="AO85" s="170">
        <f t="shared" si="49"/>
        <v>98.793502499999988</v>
      </c>
    </row>
    <row r="86" spans="1:41" s="47" customFormat="1" ht="12.75" x14ac:dyDescent="0.25">
      <c r="A86" s="169">
        <v>13</v>
      </c>
      <c r="B86" s="134">
        <v>1</v>
      </c>
      <c r="C86" s="136" t="s">
        <v>155</v>
      </c>
      <c r="D86" s="270"/>
      <c r="E86" s="48" t="s">
        <v>285</v>
      </c>
      <c r="F86" s="68"/>
      <c r="G86" s="20"/>
      <c r="H86" s="53" t="s">
        <v>168</v>
      </c>
      <c r="I86" s="106" t="s">
        <v>154</v>
      </c>
      <c r="J86" s="11">
        <v>3.25</v>
      </c>
      <c r="K86" s="12">
        <v>1.5</v>
      </c>
      <c r="L86" s="77">
        <v>17697</v>
      </c>
      <c r="M86" s="54">
        <v>1.45</v>
      </c>
      <c r="N86" s="54"/>
      <c r="O86" s="87">
        <f>(J86*K86*L86*M86)</f>
        <v>125095.66875</v>
      </c>
      <c r="P86" s="87">
        <f>(O86)*10%</f>
        <v>12509.566875</v>
      </c>
      <c r="Q86" s="87"/>
      <c r="R86" s="87">
        <f t="shared" si="50"/>
        <v>7963.65</v>
      </c>
      <c r="S86" s="87"/>
      <c r="T86" s="87"/>
      <c r="U86" s="87"/>
      <c r="V86" s="258"/>
      <c r="W86" s="264">
        <f t="shared" si="44"/>
        <v>13</v>
      </c>
      <c r="X86" s="46">
        <f t="shared" si="45"/>
        <v>1</v>
      </c>
      <c r="Y86" s="46" t="str">
        <f t="shared" si="46"/>
        <v>Тәрбиешінің көмекшісі</v>
      </c>
      <c r="Z86" s="87"/>
      <c r="AA86" s="87"/>
      <c r="AB86" s="85"/>
      <c r="AC86" s="85"/>
      <c r="AD86" s="20"/>
      <c r="AE86" s="87"/>
      <c r="AF86" s="87"/>
      <c r="AG86" s="87"/>
      <c r="AH86" s="87"/>
      <c r="AI86" s="87"/>
      <c r="AJ86" s="87"/>
      <c r="AK86" s="87"/>
      <c r="AL86" s="87"/>
      <c r="AM86" s="87">
        <f t="shared" si="47"/>
        <v>145568.885625</v>
      </c>
      <c r="AN86" s="87">
        <f>AM86*4/1000</f>
        <v>582.27554250000003</v>
      </c>
      <c r="AO86" s="170">
        <f t="shared" si="49"/>
        <v>125.09566875</v>
      </c>
    </row>
    <row r="87" spans="1:41" s="47" customFormat="1" ht="12.75" x14ac:dyDescent="0.25">
      <c r="A87" s="169">
        <v>14</v>
      </c>
      <c r="B87" s="133" t="s">
        <v>268</v>
      </c>
      <c r="C87" s="136" t="s">
        <v>155</v>
      </c>
      <c r="D87" s="270"/>
      <c r="E87" s="48" t="s">
        <v>285</v>
      </c>
      <c r="F87" s="68"/>
      <c r="G87" s="20"/>
      <c r="H87" s="53" t="s">
        <v>158</v>
      </c>
      <c r="I87" s="106" t="s">
        <v>154</v>
      </c>
      <c r="J87" s="11">
        <v>3.25</v>
      </c>
      <c r="K87" s="12">
        <v>1.25</v>
      </c>
      <c r="L87" s="77">
        <v>17697</v>
      </c>
      <c r="M87" s="54">
        <v>1.45</v>
      </c>
      <c r="N87" s="54"/>
      <c r="O87" s="87">
        <f>(J87*K87*L87*M87)</f>
        <v>104246.390625</v>
      </c>
      <c r="P87" s="87">
        <f>(O87)*10%</f>
        <v>10424.6390625</v>
      </c>
      <c r="Q87" s="87"/>
      <c r="R87" s="87">
        <f t="shared" si="50"/>
        <v>6636.3749999999991</v>
      </c>
      <c r="S87" s="87"/>
      <c r="T87" s="87"/>
      <c r="U87" s="87"/>
      <c r="V87" s="258"/>
      <c r="W87" s="285">
        <f t="shared" si="44"/>
        <v>14</v>
      </c>
      <c r="X87" s="168" t="str">
        <f t="shared" si="45"/>
        <v>Бос жұмыс орын</v>
      </c>
      <c r="Y87" s="168" t="str">
        <f t="shared" si="46"/>
        <v>Тәрбиешінің көмекшісі</v>
      </c>
      <c r="Z87" s="87"/>
      <c r="AA87" s="87"/>
      <c r="AB87" s="85"/>
      <c r="AC87" s="85"/>
      <c r="AD87" s="20"/>
      <c r="AE87" s="87"/>
      <c r="AF87" s="87"/>
      <c r="AG87" s="87"/>
      <c r="AH87" s="87"/>
      <c r="AI87" s="87"/>
      <c r="AJ87" s="87"/>
      <c r="AK87" s="87"/>
      <c r="AL87" s="87"/>
      <c r="AM87" s="87">
        <f t="shared" si="47"/>
        <v>121307.40468750001</v>
      </c>
      <c r="AN87" s="87">
        <f>AM87*4/1000</f>
        <v>485.22961875000004</v>
      </c>
      <c r="AO87" s="170">
        <f t="shared" si="49"/>
        <v>104.246390625</v>
      </c>
    </row>
    <row r="88" spans="1:41" s="47" customFormat="1" ht="13.5" thickBot="1" x14ac:dyDescent="0.3">
      <c r="A88" s="171">
        <v>15</v>
      </c>
      <c r="B88" s="218" t="s">
        <v>268</v>
      </c>
      <c r="C88" s="219" t="s">
        <v>155</v>
      </c>
      <c r="D88" s="272"/>
      <c r="E88" s="207" t="s">
        <v>285</v>
      </c>
      <c r="F88" s="173"/>
      <c r="G88" s="174"/>
      <c r="H88" s="221" t="s">
        <v>167</v>
      </c>
      <c r="I88" s="222" t="s">
        <v>154</v>
      </c>
      <c r="J88" s="210">
        <v>3.08</v>
      </c>
      <c r="K88" s="211">
        <v>1.25</v>
      </c>
      <c r="L88" s="179">
        <v>17697</v>
      </c>
      <c r="M88" s="212">
        <v>1.45</v>
      </c>
      <c r="N88" s="212"/>
      <c r="O88" s="181">
        <f t="shared" si="42"/>
        <v>98793.502499999988</v>
      </c>
      <c r="P88" s="181">
        <f t="shared" si="43"/>
        <v>9879.3502499999995</v>
      </c>
      <c r="Q88" s="181"/>
      <c r="R88" s="181">
        <f t="shared" si="50"/>
        <v>6636.3749999999991</v>
      </c>
      <c r="S88" s="181"/>
      <c r="T88" s="181"/>
      <c r="U88" s="181"/>
      <c r="V88" s="259"/>
      <c r="W88" s="284">
        <f t="shared" si="44"/>
        <v>15</v>
      </c>
      <c r="X88" s="183" t="str">
        <f t="shared" si="45"/>
        <v>Бос жұмыс орын</v>
      </c>
      <c r="Y88" s="183" t="str">
        <f t="shared" si="46"/>
        <v>Тәрбиешінің көмекшісі</v>
      </c>
      <c r="Z88" s="181"/>
      <c r="AA88" s="181"/>
      <c r="AB88" s="181"/>
      <c r="AC88" s="181"/>
      <c r="AD88" s="174"/>
      <c r="AE88" s="181"/>
      <c r="AF88" s="181"/>
      <c r="AG88" s="181"/>
      <c r="AH88" s="181"/>
      <c r="AI88" s="181"/>
      <c r="AJ88" s="181"/>
      <c r="AK88" s="181"/>
      <c r="AL88" s="181"/>
      <c r="AM88" s="181">
        <f t="shared" si="47"/>
        <v>115309.22774999999</v>
      </c>
      <c r="AN88" s="181">
        <f t="shared" si="48"/>
        <v>461.23691099999996</v>
      </c>
      <c r="AO88" s="184">
        <f t="shared" si="49"/>
        <v>98.793502499999988</v>
      </c>
    </row>
    <row r="89" spans="1:41" ht="13.5" customHeight="1" thickBot="1" x14ac:dyDescent="0.3">
      <c r="A89" s="372" t="s">
        <v>32</v>
      </c>
      <c r="B89" s="373"/>
      <c r="C89" s="373"/>
      <c r="D89" s="373"/>
      <c r="E89" s="373"/>
      <c r="F89" s="373"/>
      <c r="G89" s="373"/>
      <c r="H89" s="373"/>
      <c r="I89" s="373"/>
      <c r="J89" s="373"/>
      <c r="K89" s="189">
        <f>SUM(K90:K105)</f>
        <v>16</v>
      </c>
      <c r="L89" s="189"/>
      <c r="M89" s="189"/>
      <c r="N89" s="189"/>
      <c r="O89" s="213">
        <f>SUM(O90:O105)</f>
        <v>1167559.5750000004</v>
      </c>
      <c r="P89" s="213">
        <f>SUM(P90:P105)</f>
        <v>116755.95749999999</v>
      </c>
      <c r="Q89" s="213"/>
      <c r="R89" s="213">
        <f>SUM(R90:R105)</f>
        <v>0</v>
      </c>
      <c r="S89" s="213"/>
      <c r="T89" s="213">
        <f>SUM(T90:T105)</f>
        <v>42472.799999999996</v>
      </c>
      <c r="U89" s="213"/>
      <c r="V89" s="257">
        <f>SUM(V90:V105)</f>
        <v>10618.199999999999</v>
      </c>
      <c r="W89" s="147"/>
      <c r="X89" s="148"/>
      <c r="Y89" s="148"/>
      <c r="Z89" s="213"/>
      <c r="AA89" s="146">
        <f>SUM(AA90:AA105)</f>
        <v>0</v>
      </c>
      <c r="AB89" s="146"/>
      <c r="AC89" s="146">
        <f>SUM(AC90:AC105)</f>
        <v>6193.95</v>
      </c>
      <c r="AD89" s="362"/>
      <c r="AE89" s="213">
        <f t="shared" ref="AE89:AO89" si="51">SUM(AE90:AE105)</f>
        <v>0</v>
      </c>
      <c r="AF89" s="213">
        <f t="shared" si="51"/>
        <v>0</v>
      </c>
      <c r="AG89" s="213">
        <f t="shared" si="51"/>
        <v>0</v>
      </c>
      <c r="AH89" s="213">
        <f t="shared" si="51"/>
        <v>0</v>
      </c>
      <c r="AI89" s="213">
        <f t="shared" si="51"/>
        <v>0</v>
      </c>
      <c r="AJ89" s="213">
        <f t="shared" si="51"/>
        <v>0</v>
      </c>
      <c r="AK89" s="213">
        <f t="shared" si="51"/>
        <v>0</v>
      </c>
      <c r="AL89" s="213">
        <f t="shared" si="51"/>
        <v>0</v>
      </c>
      <c r="AM89" s="213">
        <f t="shared" si="51"/>
        <v>1337406.5324999997</v>
      </c>
      <c r="AN89" s="213">
        <f t="shared" si="51"/>
        <v>5349.6261299999987</v>
      </c>
      <c r="AO89" s="231">
        <f t="shared" si="51"/>
        <v>226.07032650000002</v>
      </c>
    </row>
    <row r="90" spans="1:41" s="47" customFormat="1" ht="22.5" x14ac:dyDescent="0.25">
      <c r="A90" s="193">
        <v>1</v>
      </c>
      <c r="B90" s="134">
        <v>1</v>
      </c>
      <c r="C90" s="233" t="s">
        <v>169</v>
      </c>
      <c r="D90" s="275" t="s">
        <v>170</v>
      </c>
      <c r="E90" s="194" t="s">
        <v>79</v>
      </c>
      <c r="F90" s="195"/>
      <c r="G90" s="196"/>
      <c r="H90" s="194" t="s">
        <v>171</v>
      </c>
      <c r="I90" s="197">
        <v>2</v>
      </c>
      <c r="J90" s="198">
        <v>2.81</v>
      </c>
      <c r="K90" s="199">
        <v>1</v>
      </c>
      <c r="L90" s="200">
        <v>17697</v>
      </c>
      <c r="M90" s="201">
        <v>1.45</v>
      </c>
      <c r="N90" s="201"/>
      <c r="O90" s="202">
        <f t="shared" ref="O90:O105" si="52">(J90*K90*L90*M90)</f>
        <v>72106.426500000001</v>
      </c>
      <c r="P90" s="202">
        <f t="shared" ref="P90:P105" si="53">(O90)*10%</f>
        <v>7210.6426500000007</v>
      </c>
      <c r="Q90" s="202"/>
      <c r="R90" s="202"/>
      <c r="S90" s="202"/>
      <c r="T90" s="202"/>
      <c r="U90" s="202"/>
      <c r="V90" s="260"/>
      <c r="W90" s="264">
        <f t="shared" ref="W90:W105" si="54">+A90</f>
        <v>1</v>
      </c>
      <c r="X90" s="46">
        <f t="shared" ref="X90:X105" si="55">+B90</f>
        <v>1</v>
      </c>
      <c r="Y90" s="46" t="str">
        <f t="shared" ref="Y90:Y105" si="56">+C90</f>
        <v>Қоймашы</v>
      </c>
      <c r="Z90" s="202"/>
      <c r="AA90" s="85"/>
      <c r="AB90" s="85"/>
      <c r="AC90" s="85"/>
      <c r="AD90" s="45"/>
      <c r="AE90" s="202"/>
      <c r="AF90" s="202"/>
      <c r="AG90" s="202"/>
      <c r="AH90" s="202"/>
      <c r="AI90" s="202"/>
      <c r="AJ90" s="202"/>
      <c r="AK90" s="202"/>
      <c r="AL90" s="202"/>
      <c r="AM90" s="202">
        <f t="shared" ref="AM90:AM105" si="57">+AL90+AK90+AJ90+AI90+AH90+AG90+AF90+AE90+AA90+V90+T90+R90+P90+O90</f>
        <v>79317.069149999996</v>
      </c>
      <c r="AN90" s="202">
        <f t="shared" ref="AN90:AN105" si="58">AM90*4/1000</f>
        <v>317.26827659999998</v>
      </c>
      <c r="AO90" s="205"/>
    </row>
    <row r="91" spans="1:41" s="47" customFormat="1" ht="12.75" x14ac:dyDescent="0.25">
      <c r="A91" s="169">
        <v>2</v>
      </c>
      <c r="B91" s="134">
        <v>1</v>
      </c>
      <c r="C91" s="134" t="s">
        <v>172</v>
      </c>
      <c r="D91" s="271" t="s">
        <v>173</v>
      </c>
      <c r="E91" s="48" t="s">
        <v>265</v>
      </c>
      <c r="F91" s="68"/>
      <c r="G91" s="20"/>
      <c r="H91" s="48" t="s">
        <v>174</v>
      </c>
      <c r="I91" s="69" t="s">
        <v>175</v>
      </c>
      <c r="J91" s="11">
        <v>2.96</v>
      </c>
      <c r="K91" s="12">
        <v>1</v>
      </c>
      <c r="L91" s="77">
        <v>17697</v>
      </c>
      <c r="M91" s="54">
        <v>1.45</v>
      </c>
      <c r="N91" s="54"/>
      <c r="O91" s="87">
        <f t="shared" si="52"/>
        <v>75955.524000000005</v>
      </c>
      <c r="P91" s="87">
        <f t="shared" si="53"/>
        <v>7595.5524000000005</v>
      </c>
      <c r="Q91" s="87"/>
      <c r="R91" s="87"/>
      <c r="S91" s="87">
        <f>+K91</f>
        <v>1</v>
      </c>
      <c r="T91" s="87">
        <f>L91*30%</f>
        <v>5309.0999999999995</v>
      </c>
      <c r="U91" s="87"/>
      <c r="V91" s="258"/>
      <c r="W91" s="264">
        <f t="shared" si="54"/>
        <v>2</v>
      </c>
      <c r="X91" s="46">
        <f t="shared" si="55"/>
        <v>1</v>
      </c>
      <c r="Y91" s="46" t="str">
        <f t="shared" si="56"/>
        <v xml:space="preserve">Бас аспаз </v>
      </c>
      <c r="Z91" s="87"/>
      <c r="AA91" s="87"/>
      <c r="AB91" s="85"/>
      <c r="AC91" s="85"/>
      <c r="AD91" s="20"/>
      <c r="AE91" s="87"/>
      <c r="AF91" s="87"/>
      <c r="AG91" s="87"/>
      <c r="AH91" s="87"/>
      <c r="AI91" s="87"/>
      <c r="AJ91" s="87"/>
      <c r="AK91" s="87"/>
      <c r="AL91" s="87"/>
      <c r="AM91" s="87">
        <f t="shared" si="57"/>
        <v>88860.176399999997</v>
      </c>
      <c r="AN91" s="87">
        <f t="shared" si="58"/>
        <v>355.4407056</v>
      </c>
      <c r="AO91" s="170">
        <f>(O91)/1000</f>
        <v>75.955524000000011</v>
      </c>
    </row>
    <row r="92" spans="1:41" s="47" customFormat="1" ht="22.5" x14ac:dyDescent="0.25">
      <c r="A92" s="169">
        <v>3</v>
      </c>
      <c r="B92" s="134">
        <v>1</v>
      </c>
      <c r="C92" s="137" t="s">
        <v>176</v>
      </c>
      <c r="D92" s="271" t="s">
        <v>231</v>
      </c>
      <c r="E92" s="48" t="s">
        <v>285</v>
      </c>
      <c r="F92" s="68"/>
      <c r="G92" s="20"/>
      <c r="H92" s="48" t="s">
        <v>164</v>
      </c>
      <c r="I92" s="69" t="s">
        <v>175</v>
      </c>
      <c r="J92" s="11">
        <v>2.96</v>
      </c>
      <c r="K92" s="12">
        <v>1</v>
      </c>
      <c r="L92" s="77">
        <v>17697</v>
      </c>
      <c r="M92" s="54">
        <v>1.45</v>
      </c>
      <c r="N92" s="54"/>
      <c r="O92" s="87">
        <f t="shared" si="52"/>
        <v>75955.524000000005</v>
      </c>
      <c r="P92" s="87">
        <f t="shared" si="53"/>
        <v>7595.5524000000005</v>
      </c>
      <c r="Q92" s="87"/>
      <c r="R92" s="87"/>
      <c r="S92" s="87">
        <f t="shared" ref="S92:S95" si="59">+K92</f>
        <v>1</v>
      </c>
      <c r="T92" s="87">
        <f>L92*30%</f>
        <v>5309.0999999999995</v>
      </c>
      <c r="U92" s="87"/>
      <c r="V92" s="258"/>
      <c r="W92" s="264">
        <f t="shared" si="54"/>
        <v>3</v>
      </c>
      <c r="X92" s="46">
        <f t="shared" si="55"/>
        <v>1</v>
      </c>
      <c r="Y92" s="46" t="str">
        <f t="shared" si="56"/>
        <v>аспаз</v>
      </c>
      <c r="Z92" s="87"/>
      <c r="AA92" s="87"/>
      <c r="AB92" s="85"/>
      <c r="AC92" s="85"/>
      <c r="AD92" s="20"/>
      <c r="AE92" s="87"/>
      <c r="AF92" s="87"/>
      <c r="AG92" s="87"/>
      <c r="AH92" s="87"/>
      <c r="AI92" s="87"/>
      <c r="AJ92" s="87"/>
      <c r="AK92" s="87"/>
      <c r="AL92" s="87"/>
      <c r="AM92" s="87">
        <f t="shared" si="57"/>
        <v>88860.176399999997</v>
      </c>
      <c r="AN92" s="87">
        <f t="shared" si="58"/>
        <v>355.4407056</v>
      </c>
      <c r="AO92" s="170">
        <f>(O92)/1000</f>
        <v>75.955524000000011</v>
      </c>
    </row>
    <row r="93" spans="1:41" s="47" customFormat="1" ht="25.9" customHeight="1" x14ac:dyDescent="0.25">
      <c r="A93" s="169">
        <v>4</v>
      </c>
      <c r="B93" s="134">
        <v>1</v>
      </c>
      <c r="C93" s="137" t="s">
        <v>176</v>
      </c>
      <c r="D93" s="271" t="s">
        <v>177</v>
      </c>
      <c r="E93" s="48" t="s">
        <v>265</v>
      </c>
      <c r="F93" s="68"/>
      <c r="G93" s="20"/>
      <c r="H93" s="48" t="s">
        <v>178</v>
      </c>
      <c r="I93" s="69" t="s">
        <v>180</v>
      </c>
      <c r="J93" s="11">
        <v>2.89</v>
      </c>
      <c r="K93" s="12">
        <v>1</v>
      </c>
      <c r="L93" s="77">
        <v>17697</v>
      </c>
      <c r="M93" s="54">
        <v>1.45</v>
      </c>
      <c r="N93" s="54"/>
      <c r="O93" s="87">
        <f t="shared" si="52"/>
        <v>74159.2785</v>
      </c>
      <c r="P93" s="87">
        <f t="shared" si="53"/>
        <v>7415.92785</v>
      </c>
      <c r="Q93" s="87"/>
      <c r="R93" s="87"/>
      <c r="S93" s="87">
        <f t="shared" si="59"/>
        <v>1</v>
      </c>
      <c r="T93" s="87">
        <f>L93*30%</f>
        <v>5309.0999999999995</v>
      </c>
      <c r="U93" s="87"/>
      <c r="V93" s="258"/>
      <c r="W93" s="264">
        <f t="shared" si="54"/>
        <v>4</v>
      </c>
      <c r="X93" s="46">
        <f t="shared" si="55"/>
        <v>1</v>
      </c>
      <c r="Y93" s="46" t="str">
        <f t="shared" si="56"/>
        <v>аспаз</v>
      </c>
      <c r="Z93" s="87"/>
      <c r="AA93" s="87"/>
      <c r="AB93" s="85"/>
      <c r="AC93" s="85"/>
      <c r="AD93" s="20"/>
      <c r="AE93" s="87"/>
      <c r="AF93" s="87"/>
      <c r="AG93" s="87"/>
      <c r="AH93" s="87"/>
      <c r="AI93" s="87"/>
      <c r="AJ93" s="87"/>
      <c r="AK93" s="87"/>
      <c r="AL93" s="87"/>
      <c r="AM93" s="87">
        <f t="shared" si="57"/>
        <v>86884.306349999999</v>
      </c>
      <c r="AN93" s="87">
        <f t="shared" si="58"/>
        <v>347.53722540000001</v>
      </c>
      <c r="AO93" s="170">
        <f>(O93)/1000</f>
        <v>74.159278499999999</v>
      </c>
    </row>
    <row r="94" spans="1:41" s="47" customFormat="1" ht="12.75" x14ac:dyDescent="0.25">
      <c r="A94" s="169">
        <v>5</v>
      </c>
      <c r="B94" s="133" t="s">
        <v>268</v>
      </c>
      <c r="C94" s="137" t="s">
        <v>262</v>
      </c>
      <c r="D94" s="240"/>
      <c r="E94" s="48" t="s">
        <v>285</v>
      </c>
      <c r="F94" s="68"/>
      <c r="G94" s="20"/>
      <c r="H94" s="48" t="s">
        <v>181</v>
      </c>
      <c r="I94" s="69" t="s">
        <v>182</v>
      </c>
      <c r="J94" s="11">
        <v>2.81</v>
      </c>
      <c r="K94" s="12">
        <v>1</v>
      </c>
      <c r="L94" s="77">
        <v>17697</v>
      </c>
      <c r="M94" s="54">
        <v>1.45</v>
      </c>
      <c r="N94" s="54"/>
      <c r="O94" s="87">
        <f t="shared" si="52"/>
        <v>72106.426500000001</v>
      </c>
      <c r="P94" s="87">
        <f t="shared" si="53"/>
        <v>7210.6426500000007</v>
      </c>
      <c r="Q94" s="87"/>
      <c r="R94" s="87"/>
      <c r="S94" s="87">
        <f t="shared" si="59"/>
        <v>1</v>
      </c>
      <c r="T94" s="87">
        <f>L94*30%</f>
        <v>5309.0999999999995</v>
      </c>
      <c r="U94" s="87"/>
      <c r="V94" s="258"/>
      <c r="W94" s="264">
        <f t="shared" si="54"/>
        <v>5</v>
      </c>
      <c r="X94" s="46" t="str">
        <f t="shared" si="55"/>
        <v>Бос жұмыс орын</v>
      </c>
      <c r="Y94" s="46" t="str">
        <f t="shared" si="56"/>
        <v>көмекші жұмысшы</v>
      </c>
      <c r="Z94" s="87"/>
      <c r="AA94" s="87"/>
      <c r="AB94" s="87"/>
      <c r="AC94" s="87"/>
      <c r="AD94" s="360"/>
      <c r="AE94" s="87"/>
      <c r="AF94" s="87"/>
      <c r="AG94" s="87"/>
      <c r="AH94" s="87"/>
      <c r="AI94" s="87"/>
      <c r="AJ94" s="87"/>
      <c r="AK94" s="87"/>
      <c r="AL94" s="87"/>
      <c r="AM94" s="87">
        <f t="shared" si="57"/>
        <v>84626.169150000002</v>
      </c>
      <c r="AN94" s="87">
        <f t="shared" si="58"/>
        <v>338.50467659999998</v>
      </c>
      <c r="AO94" s="170"/>
    </row>
    <row r="95" spans="1:41" s="47" customFormat="1" ht="12.75" x14ac:dyDescent="0.25">
      <c r="A95" s="169">
        <v>6</v>
      </c>
      <c r="B95" s="133" t="s">
        <v>268</v>
      </c>
      <c r="C95" s="137" t="s">
        <v>262</v>
      </c>
      <c r="D95" s="240"/>
      <c r="E95" s="48" t="s">
        <v>285</v>
      </c>
      <c r="F95" s="68"/>
      <c r="G95" s="20"/>
      <c r="H95" s="48" t="s">
        <v>174</v>
      </c>
      <c r="I95" s="69" t="s">
        <v>182</v>
      </c>
      <c r="J95" s="11">
        <v>2.81</v>
      </c>
      <c r="K95" s="12">
        <v>1</v>
      </c>
      <c r="L95" s="77">
        <v>17697</v>
      </c>
      <c r="M95" s="54">
        <v>1.45</v>
      </c>
      <c r="N95" s="54"/>
      <c r="O95" s="87">
        <f t="shared" si="52"/>
        <v>72106.426500000001</v>
      </c>
      <c r="P95" s="87">
        <f t="shared" si="53"/>
        <v>7210.6426500000007</v>
      </c>
      <c r="Q95" s="87"/>
      <c r="R95" s="87"/>
      <c r="S95" s="87">
        <f t="shared" si="59"/>
        <v>1</v>
      </c>
      <c r="T95" s="87">
        <f>L95*30%</f>
        <v>5309.0999999999995</v>
      </c>
      <c r="U95" s="87"/>
      <c r="V95" s="258"/>
      <c r="W95" s="264">
        <f t="shared" si="54"/>
        <v>6</v>
      </c>
      <c r="X95" s="46" t="str">
        <f t="shared" si="55"/>
        <v>Бос жұмыс орын</v>
      </c>
      <c r="Y95" s="46" t="str">
        <f t="shared" si="56"/>
        <v>көмекші жұмысшы</v>
      </c>
      <c r="Z95" s="87"/>
      <c r="AA95" s="87"/>
      <c r="AB95" s="361"/>
      <c r="AC95" s="361"/>
      <c r="AD95" s="360"/>
      <c r="AE95" s="87"/>
      <c r="AF95" s="87"/>
      <c r="AG95" s="87"/>
      <c r="AH95" s="87"/>
      <c r="AI95" s="87"/>
      <c r="AJ95" s="87"/>
      <c r="AK95" s="87"/>
      <c r="AL95" s="87"/>
      <c r="AM95" s="87">
        <f t="shared" si="57"/>
        <v>84626.169150000002</v>
      </c>
      <c r="AN95" s="87">
        <f t="shared" si="58"/>
        <v>338.50467659999998</v>
      </c>
      <c r="AO95" s="170"/>
    </row>
    <row r="96" spans="1:41" s="47" customFormat="1" ht="25.5" x14ac:dyDescent="0.25">
      <c r="A96" s="169">
        <v>7</v>
      </c>
      <c r="B96" s="134">
        <v>1</v>
      </c>
      <c r="C96" s="134" t="s">
        <v>183</v>
      </c>
      <c r="D96" s="271" t="s">
        <v>184</v>
      </c>
      <c r="E96" s="48" t="s">
        <v>265</v>
      </c>
      <c r="F96" s="68"/>
      <c r="G96" s="20"/>
      <c r="H96" s="48" t="s">
        <v>185</v>
      </c>
      <c r="I96" s="69" t="s">
        <v>182</v>
      </c>
      <c r="J96" s="11">
        <v>2.81</v>
      </c>
      <c r="K96" s="12">
        <v>1</v>
      </c>
      <c r="L96" s="77">
        <v>17697</v>
      </c>
      <c r="M96" s="54">
        <v>1.45</v>
      </c>
      <c r="N96" s="54"/>
      <c r="O96" s="87">
        <f t="shared" si="52"/>
        <v>72106.426500000001</v>
      </c>
      <c r="P96" s="87">
        <f t="shared" si="53"/>
        <v>7210.6426500000007</v>
      </c>
      <c r="Q96" s="87"/>
      <c r="R96" s="87"/>
      <c r="S96" s="87">
        <f t="shared" ref="S96:S98" si="60">+K96</f>
        <v>1</v>
      </c>
      <c r="T96" s="87">
        <f t="shared" ref="T96:T98" si="61">L96*30%</f>
        <v>5309.0999999999995</v>
      </c>
      <c r="U96" s="87"/>
      <c r="V96" s="258"/>
      <c r="W96" s="264">
        <f t="shared" si="54"/>
        <v>7</v>
      </c>
      <c r="X96" s="46">
        <f t="shared" si="55"/>
        <v>1</v>
      </c>
      <c r="Y96" s="46" t="str">
        <f t="shared" si="56"/>
        <v>Кір жуу машиналарының операторы</v>
      </c>
      <c r="Z96" s="87"/>
      <c r="AA96" s="87"/>
      <c r="AB96" s="356"/>
      <c r="AC96" s="356"/>
      <c r="AD96" s="360"/>
      <c r="AE96" s="87"/>
      <c r="AF96" s="87"/>
      <c r="AG96" s="87"/>
      <c r="AH96" s="87"/>
      <c r="AI96" s="87"/>
      <c r="AJ96" s="87"/>
      <c r="AK96" s="87"/>
      <c r="AL96" s="87"/>
      <c r="AM96" s="87">
        <f t="shared" si="57"/>
        <v>84626.169150000002</v>
      </c>
      <c r="AN96" s="87">
        <f t="shared" si="58"/>
        <v>338.50467659999998</v>
      </c>
      <c r="AO96" s="170"/>
    </row>
    <row r="97" spans="1:41" s="47" customFormat="1" ht="25.5" x14ac:dyDescent="0.25">
      <c r="A97" s="169">
        <v>8</v>
      </c>
      <c r="B97" s="134">
        <v>1</v>
      </c>
      <c r="C97" s="134" t="s">
        <v>183</v>
      </c>
      <c r="D97" s="240"/>
      <c r="E97" s="48" t="s">
        <v>285</v>
      </c>
      <c r="F97" s="68"/>
      <c r="G97" s="20"/>
      <c r="H97" s="48" t="s">
        <v>179</v>
      </c>
      <c r="I97" s="69" t="s">
        <v>182</v>
      </c>
      <c r="J97" s="11">
        <v>2.81</v>
      </c>
      <c r="K97" s="12">
        <v>1</v>
      </c>
      <c r="L97" s="77">
        <v>17697</v>
      </c>
      <c r="M97" s="54">
        <v>1.45</v>
      </c>
      <c r="N97" s="54"/>
      <c r="O97" s="87">
        <f t="shared" si="52"/>
        <v>72106.426500000001</v>
      </c>
      <c r="P97" s="87">
        <f t="shared" si="53"/>
        <v>7210.6426500000007</v>
      </c>
      <c r="Q97" s="87"/>
      <c r="R97" s="87"/>
      <c r="S97" s="87">
        <f t="shared" si="60"/>
        <v>1</v>
      </c>
      <c r="T97" s="87">
        <f t="shared" si="61"/>
        <v>5309.0999999999995</v>
      </c>
      <c r="U97" s="87"/>
      <c r="V97" s="258"/>
      <c r="W97" s="264">
        <f t="shared" si="54"/>
        <v>8</v>
      </c>
      <c r="X97" s="46">
        <f t="shared" si="55"/>
        <v>1</v>
      </c>
      <c r="Y97" s="46" t="str">
        <f t="shared" si="56"/>
        <v>Кір жуу машиналарының операторы</v>
      </c>
      <c r="Z97" s="87"/>
      <c r="AA97" s="87"/>
      <c r="AB97" s="361"/>
      <c r="AC97" s="361"/>
      <c r="AD97" s="360"/>
      <c r="AE97" s="87"/>
      <c r="AF97" s="87"/>
      <c r="AG97" s="87"/>
      <c r="AH97" s="87"/>
      <c r="AI97" s="87"/>
      <c r="AJ97" s="87"/>
      <c r="AK97" s="87"/>
      <c r="AL97" s="87"/>
      <c r="AM97" s="87">
        <f t="shared" si="57"/>
        <v>84626.169150000002</v>
      </c>
      <c r="AN97" s="87">
        <f t="shared" si="58"/>
        <v>338.50467659999998</v>
      </c>
      <c r="AO97" s="170"/>
    </row>
    <row r="98" spans="1:41" s="47" customFormat="1" ht="25.5" x14ac:dyDescent="0.25">
      <c r="A98" s="169">
        <v>9</v>
      </c>
      <c r="B98" s="134">
        <v>1</v>
      </c>
      <c r="C98" s="134" t="s">
        <v>183</v>
      </c>
      <c r="D98" s="276" t="s">
        <v>186</v>
      </c>
      <c r="E98" s="48" t="s">
        <v>265</v>
      </c>
      <c r="F98" s="68"/>
      <c r="G98" s="20"/>
      <c r="H98" s="48" t="s">
        <v>187</v>
      </c>
      <c r="I98" s="69" t="s">
        <v>182</v>
      </c>
      <c r="J98" s="11">
        <v>2.81</v>
      </c>
      <c r="K98" s="12">
        <v>1</v>
      </c>
      <c r="L98" s="77">
        <v>17697</v>
      </c>
      <c r="M98" s="54">
        <v>1.45</v>
      </c>
      <c r="N98" s="54"/>
      <c r="O98" s="87">
        <f t="shared" si="52"/>
        <v>72106.426500000001</v>
      </c>
      <c r="P98" s="87">
        <f t="shared" si="53"/>
        <v>7210.6426500000007</v>
      </c>
      <c r="Q98" s="87"/>
      <c r="R98" s="87"/>
      <c r="S98" s="87">
        <f t="shared" si="60"/>
        <v>1</v>
      </c>
      <c r="T98" s="87">
        <f t="shared" si="61"/>
        <v>5309.0999999999995</v>
      </c>
      <c r="U98" s="87"/>
      <c r="V98" s="258"/>
      <c r="W98" s="264">
        <f t="shared" si="54"/>
        <v>9</v>
      </c>
      <c r="X98" s="46">
        <f t="shared" si="55"/>
        <v>1</v>
      </c>
      <c r="Y98" s="46" t="str">
        <f t="shared" si="56"/>
        <v>Кір жуу машиналарының операторы</v>
      </c>
      <c r="Z98" s="87"/>
      <c r="AA98" s="87"/>
      <c r="AB98" s="87"/>
      <c r="AC98" s="87"/>
      <c r="AD98" s="360"/>
      <c r="AE98" s="87"/>
      <c r="AF98" s="87"/>
      <c r="AG98" s="87"/>
      <c r="AH98" s="87"/>
      <c r="AI98" s="87"/>
      <c r="AJ98" s="87"/>
      <c r="AK98" s="87"/>
      <c r="AL98" s="87"/>
      <c r="AM98" s="87">
        <f t="shared" si="57"/>
        <v>84626.169150000002</v>
      </c>
      <c r="AN98" s="87">
        <f t="shared" si="58"/>
        <v>338.50467659999998</v>
      </c>
      <c r="AO98" s="170"/>
    </row>
    <row r="99" spans="1:41" s="47" customFormat="1" ht="22.5" x14ac:dyDescent="0.25">
      <c r="A99" s="169">
        <v>10</v>
      </c>
      <c r="B99" s="134">
        <v>1</v>
      </c>
      <c r="C99" s="134" t="s">
        <v>188</v>
      </c>
      <c r="D99" s="271" t="s">
        <v>189</v>
      </c>
      <c r="E99" s="48" t="s">
        <v>265</v>
      </c>
      <c r="F99" s="68"/>
      <c r="G99" s="20"/>
      <c r="H99" s="48" t="s">
        <v>190</v>
      </c>
      <c r="I99" s="69" t="s">
        <v>182</v>
      </c>
      <c r="J99" s="11">
        <v>2.81</v>
      </c>
      <c r="K99" s="12">
        <v>1</v>
      </c>
      <c r="L99" s="77">
        <v>17697</v>
      </c>
      <c r="M99" s="54">
        <v>1.45</v>
      </c>
      <c r="N99" s="54"/>
      <c r="O99" s="87">
        <f t="shared" si="52"/>
        <v>72106.426500000001</v>
      </c>
      <c r="P99" s="87">
        <f t="shared" si="53"/>
        <v>7210.6426500000007</v>
      </c>
      <c r="Q99" s="87"/>
      <c r="R99" s="87"/>
      <c r="S99" s="87"/>
      <c r="T99" s="87"/>
      <c r="U99" s="87"/>
      <c r="V99" s="258"/>
      <c r="W99" s="264">
        <f t="shared" si="54"/>
        <v>10</v>
      </c>
      <c r="X99" s="46">
        <f t="shared" si="55"/>
        <v>1</v>
      </c>
      <c r="Y99" s="46" t="str">
        <f t="shared" si="56"/>
        <v>Кастелянша</v>
      </c>
      <c r="Z99" s="87"/>
      <c r="AA99" s="87"/>
      <c r="AB99" s="85"/>
      <c r="AC99" s="85"/>
      <c r="AD99" s="20"/>
      <c r="AE99" s="87"/>
      <c r="AF99" s="87"/>
      <c r="AG99" s="87"/>
      <c r="AH99" s="87"/>
      <c r="AI99" s="87"/>
      <c r="AJ99" s="87"/>
      <c r="AK99" s="87"/>
      <c r="AL99" s="87"/>
      <c r="AM99" s="87">
        <f t="shared" si="57"/>
        <v>79317.069149999996</v>
      </c>
      <c r="AN99" s="87">
        <f t="shared" si="58"/>
        <v>317.26827659999998</v>
      </c>
      <c r="AO99" s="170"/>
    </row>
    <row r="100" spans="1:41" s="47" customFormat="1" ht="36.75" customHeight="1" x14ac:dyDescent="0.25">
      <c r="A100" s="169">
        <v>14</v>
      </c>
      <c r="B100" s="133" t="s">
        <v>268</v>
      </c>
      <c r="C100" s="134" t="s">
        <v>197</v>
      </c>
      <c r="D100" s="240"/>
      <c r="E100" s="48" t="s">
        <v>285</v>
      </c>
      <c r="F100" s="68"/>
      <c r="G100" s="20"/>
      <c r="H100" s="48" t="s">
        <v>198</v>
      </c>
      <c r="I100" s="69" t="s">
        <v>182</v>
      </c>
      <c r="J100" s="11">
        <v>2.81</v>
      </c>
      <c r="K100" s="12">
        <v>1</v>
      </c>
      <c r="L100" s="77">
        <v>17697</v>
      </c>
      <c r="M100" s="54">
        <v>1.45</v>
      </c>
      <c r="N100" s="54"/>
      <c r="O100" s="87">
        <f>(J100*K100*L100*M100)</f>
        <v>72106.426500000001</v>
      </c>
      <c r="P100" s="87">
        <f>(O100)*10%</f>
        <v>7210.6426500000007</v>
      </c>
      <c r="Q100" s="87"/>
      <c r="R100" s="87"/>
      <c r="S100" s="87"/>
      <c r="T100" s="87"/>
      <c r="U100" s="87"/>
      <c r="V100" s="258"/>
      <c r="W100" s="264">
        <f t="shared" ref="W100:Y102" si="62">+A100</f>
        <v>14</v>
      </c>
      <c r="X100" s="46" t="str">
        <f t="shared" si="62"/>
        <v>Бос жұмыс орын</v>
      </c>
      <c r="Y100" s="46" t="str">
        <f t="shared" si="62"/>
        <v>Ғимараттарға кешенді қызмет көрсететін және жөндейтін жұмысшы</v>
      </c>
      <c r="Z100" s="87"/>
      <c r="AA100" s="87"/>
      <c r="AB100" s="85"/>
      <c r="AC100" s="85"/>
      <c r="AD100" s="20"/>
      <c r="AE100" s="87"/>
      <c r="AF100" s="87"/>
      <c r="AG100" s="87"/>
      <c r="AH100" s="87"/>
      <c r="AI100" s="87"/>
      <c r="AJ100" s="87"/>
      <c r="AK100" s="87"/>
      <c r="AL100" s="87"/>
      <c r="AM100" s="87">
        <f t="shared" si="57"/>
        <v>79317.069149999996</v>
      </c>
      <c r="AN100" s="87">
        <f>AM100*4/1000</f>
        <v>317.26827659999998</v>
      </c>
      <c r="AO100" s="170"/>
    </row>
    <row r="101" spans="1:41" s="47" customFormat="1" ht="42.75" customHeight="1" x14ac:dyDescent="0.25">
      <c r="A101" s="169">
        <v>15</v>
      </c>
      <c r="B101" s="133" t="s">
        <v>268</v>
      </c>
      <c r="C101" s="134" t="s">
        <v>197</v>
      </c>
      <c r="D101" s="240"/>
      <c r="E101" s="48" t="s">
        <v>285</v>
      </c>
      <c r="F101" s="68"/>
      <c r="G101" s="20"/>
      <c r="H101" s="48" t="s">
        <v>157</v>
      </c>
      <c r="I101" s="69" t="s">
        <v>182</v>
      </c>
      <c r="J101" s="11">
        <v>2.81</v>
      </c>
      <c r="K101" s="12">
        <v>1</v>
      </c>
      <c r="L101" s="77">
        <v>17697</v>
      </c>
      <c r="M101" s="54">
        <v>1.45</v>
      </c>
      <c r="N101" s="54"/>
      <c r="O101" s="87">
        <f>(J101*K101*L101*M101)</f>
        <v>72106.426500000001</v>
      </c>
      <c r="P101" s="87">
        <f>(O101)*10%</f>
        <v>7210.6426500000007</v>
      </c>
      <c r="Q101" s="87"/>
      <c r="R101" s="87"/>
      <c r="S101" s="87"/>
      <c r="T101" s="87"/>
      <c r="U101" s="87"/>
      <c r="V101" s="258"/>
      <c r="W101" s="264">
        <f t="shared" si="62"/>
        <v>15</v>
      </c>
      <c r="X101" s="46" t="str">
        <f t="shared" si="62"/>
        <v>Бос жұмыс орын</v>
      </c>
      <c r="Y101" s="46" t="str">
        <f t="shared" si="62"/>
        <v>Ғимараттарға кешенді қызмет көрсететін және жөндейтін жұмысшы</v>
      </c>
      <c r="Z101" s="87"/>
      <c r="AA101" s="87"/>
      <c r="AB101" s="85"/>
      <c r="AC101" s="85"/>
      <c r="AD101" s="20"/>
      <c r="AE101" s="87"/>
      <c r="AF101" s="87"/>
      <c r="AG101" s="87"/>
      <c r="AH101" s="87"/>
      <c r="AI101" s="87"/>
      <c r="AJ101" s="87"/>
      <c r="AK101" s="87"/>
      <c r="AL101" s="87"/>
      <c r="AM101" s="87">
        <f t="shared" si="57"/>
        <v>79317.069149999996</v>
      </c>
      <c r="AN101" s="87">
        <f>AM101*4/1000</f>
        <v>317.26827659999998</v>
      </c>
      <c r="AO101" s="170"/>
    </row>
    <row r="102" spans="1:41" s="47" customFormat="1" ht="12.75" x14ac:dyDescent="0.25">
      <c r="A102" s="169">
        <v>13</v>
      </c>
      <c r="B102" s="134">
        <v>1</v>
      </c>
      <c r="C102" s="138" t="s">
        <v>196</v>
      </c>
      <c r="D102" s="240"/>
      <c r="E102" s="48" t="s">
        <v>285</v>
      </c>
      <c r="F102" s="68"/>
      <c r="G102" s="20"/>
      <c r="H102" s="48" t="s">
        <v>195</v>
      </c>
      <c r="I102" s="69" t="s">
        <v>180</v>
      </c>
      <c r="J102" s="11">
        <v>2.89</v>
      </c>
      <c r="K102" s="12">
        <v>1</v>
      </c>
      <c r="L102" s="77">
        <v>17697</v>
      </c>
      <c r="M102" s="54">
        <v>1.45</v>
      </c>
      <c r="N102" s="54"/>
      <c r="O102" s="87">
        <f>(J102*K102*L102*M102)</f>
        <v>74159.2785</v>
      </c>
      <c r="P102" s="87">
        <f>(O102)*10%</f>
        <v>7415.92785</v>
      </c>
      <c r="Q102" s="87"/>
      <c r="R102" s="87"/>
      <c r="S102" s="87"/>
      <c r="T102" s="87"/>
      <c r="U102" s="87"/>
      <c r="V102" s="258"/>
      <c r="W102" s="264">
        <f t="shared" si="62"/>
        <v>13</v>
      </c>
      <c r="X102" s="46">
        <f t="shared" si="62"/>
        <v>1</v>
      </c>
      <c r="Y102" s="46" t="str">
        <f t="shared" si="62"/>
        <v>жургізуші</v>
      </c>
      <c r="Z102" s="87"/>
      <c r="AA102" s="87"/>
      <c r="AB102" s="85">
        <v>1</v>
      </c>
      <c r="AC102" s="85">
        <f>+AB102*L102*35%</f>
        <v>6193.95</v>
      </c>
      <c r="AD102" s="20"/>
      <c r="AE102" s="87"/>
      <c r="AF102" s="87"/>
      <c r="AG102" s="87"/>
      <c r="AH102" s="87"/>
      <c r="AI102" s="87"/>
      <c r="AJ102" s="87"/>
      <c r="AK102" s="87"/>
      <c r="AL102" s="87"/>
      <c r="AM102" s="87">
        <f t="shared" si="57"/>
        <v>81575.206349999993</v>
      </c>
      <c r="AN102" s="87">
        <f>AM102*4/1000</f>
        <v>326.30082539999995</v>
      </c>
      <c r="AO102" s="170"/>
    </row>
    <row r="103" spans="1:41" s="47" customFormat="1" ht="25.5" x14ac:dyDescent="0.25">
      <c r="A103" s="169">
        <v>11</v>
      </c>
      <c r="B103" s="134">
        <v>1</v>
      </c>
      <c r="C103" s="134" t="s">
        <v>191</v>
      </c>
      <c r="D103" s="240"/>
      <c r="E103" s="48" t="s">
        <v>285</v>
      </c>
      <c r="F103" s="68"/>
      <c r="G103" s="20"/>
      <c r="H103" s="48" t="s">
        <v>192</v>
      </c>
      <c r="I103" s="69" t="s">
        <v>182</v>
      </c>
      <c r="J103" s="11">
        <v>2.81</v>
      </c>
      <c r="K103" s="12">
        <v>1</v>
      </c>
      <c r="L103" s="77">
        <v>17697</v>
      </c>
      <c r="M103" s="54">
        <v>1.45</v>
      </c>
      <c r="N103" s="54"/>
      <c r="O103" s="87">
        <f t="shared" si="52"/>
        <v>72106.426500000001</v>
      </c>
      <c r="P103" s="87">
        <f t="shared" si="53"/>
        <v>7210.6426500000007</v>
      </c>
      <c r="Q103" s="87"/>
      <c r="R103" s="87"/>
      <c r="S103" s="87"/>
      <c r="T103" s="87"/>
      <c r="U103" s="87">
        <f t="shared" ref="U103:U104" si="63">+M103</f>
        <v>1.45</v>
      </c>
      <c r="V103" s="87">
        <f>L103*30%</f>
        <v>5309.0999999999995</v>
      </c>
      <c r="W103" s="264">
        <f t="shared" si="54"/>
        <v>11</v>
      </c>
      <c r="X103" s="46">
        <f t="shared" si="55"/>
        <v>1</v>
      </c>
      <c r="Y103" s="46" t="str">
        <f t="shared" si="56"/>
        <v>Қызмет үй-жайларын  тазалаушы</v>
      </c>
      <c r="Z103" s="87"/>
      <c r="AA103" s="87"/>
      <c r="AB103" s="85"/>
      <c r="AC103" s="85"/>
      <c r="AD103" s="20"/>
      <c r="AE103" s="87"/>
      <c r="AF103" s="87"/>
      <c r="AG103" s="87"/>
      <c r="AH103" s="87"/>
      <c r="AI103" s="87"/>
      <c r="AJ103" s="87"/>
      <c r="AK103" s="87"/>
      <c r="AL103" s="87"/>
      <c r="AM103" s="87">
        <f t="shared" si="57"/>
        <v>84626.169150000002</v>
      </c>
      <c r="AN103" s="87">
        <f t="shared" si="58"/>
        <v>338.50467659999998</v>
      </c>
      <c r="AO103" s="170"/>
    </row>
    <row r="104" spans="1:41" s="47" customFormat="1" ht="25.15" customHeight="1" x14ac:dyDescent="0.25">
      <c r="A104" s="286">
        <v>16</v>
      </c>
      <c r="B104" s="134">
        <v>1</v>
      </c>
      <c r="C104" s="295" t="s">
        <v>191</v>
      </c>
      <c r="D104" s="296"/>
      <c r="E104" s="297" t="s">
        <v>285</v>
      </c>
      <c r="F104" s="298"/>
      <c r="G104" s="50"/>
      <c r="H104" s="297" t="s">
        <v>199</v>
      </c>
      <c r="I104" s="299" t="s">
        <v>182</v>
      </c>
      <c r="J104" s="300">
        <v>2.81</v>
      </c>
      <c r="K104" s="301">
        <v>1</v>
      </c>
      <c r="L104" s="80">
        <v>17697</v>
      </c>
      <c r="M104" s="52">
        <v>1.45</v>
      </c>
      <c r="N104" s="52"/>
      <c r="O104" s="86">
        <f>(J104*K104*L104*M104)</f>
        <v>72106.426500000001</v>
      </c>
      <c r="P104" s="86">
        <f>(O104)*10%</f>
        <v>7210.6426500000007</v>
      </c>
      <c r="Q104" s="86"/>
      <c r="R104" s="86"/>
      <c r="S104" s="86"/>
      <c r="T104" s="86"/>
      <c r="U104" s="87">
        <f t="shared" si="63"/>
        <v>1.45</v>
      </c>
      <c r="V104" s="87">
        <f>L104*30%</f>
        <v>5309.0999999999995</v>
      </c>
      <c r="W104" s="290">
        <f>+A104</f>
        <v>16</v>
      </c>
      <c r="X104" s="51">
        <f>+B104</f>
        <v>1</v>
      </c>
      <c r="Y104" s="51" t="str">
        <f>+C104</f>
        <v>Қызмет үй-жайларын  тазалаушы</v>
      </c>
      <c r="Z104" s="86"/>
      <c r="AA104" s="86"/>
      <c r="AB104" s="85"/>
      <c r="AC104" s="85"/>
      <c r="AD104" s="50"/>
      <c r="AE104" s="86"/>
      <c r="AF104" s="86"/>
      <c r="AG104" s="86"/>
      <c r="AH104" s="86"/>
      <c r="AI104" s="86"/>
      <c r="AJ104" s="86"/>
      <c r="AK104" s="86"/>
      <c r="AL104" s="86"/>
      <c r="AM104" s="86">
        <f t="shared" si="57"/>
        <v>84626.169150000002</v>
      </c>
      <c r="AN104" s="86">
        <f>AM104*4/1000</f>
        <v>338.50467659999998</v>
      </c>
      <c r="AO104" s="291"/>
    </row>
    <row r="105" spans="1:41" s="47" customFormat="1" ht="13.5" thickBot="1" x14ac:dyDescent="0.3">
      <c r="A105" s="171">
        <v>12</v>
      </c>
      <c r="B105" s="134">
        <v>1</v>
      </c>
      <c r="C105" s="206" t="s">
        <v>193</v>
      </c>
      <c r="D105" s="302"/>
      <c r="E105" s="207" t="s">
        <v>285</v>
      </c>
      <c r="F105" s="208"/>
      <c r="G105" s="174"/>
      <c r="H105" s="207" t="s">
        <v>194</v>
      </c>
      <c r="I105" s="209" t="s">
        <v>180</v>
      </c>
      <c r="J105" s="210">
        <v>2.89</v>
      </c>
      <c r="K105" s="211">
        <v>1</v>
      </c>
      <c r="L105" s="179">
        <v>17697</v>
      </c>
      <c r="M105" s="212">
        <v>1.45</v>
      </c>
      <c r="N105" s="212"/>
      <c r="O105" s="181">
        <f t="shared" si="52"/>
        <v>74159.2785</v>
      </c>
      <c r="P105" s="181">
        <f t="shared" si="53"/>
        <v>7415.92785</v>
      </c>
      <c r="Q105" s="181"/>
      <c r="R105" s="181"/>
      <c r="S105" s="181"/>
      <c r="T105" s="181"/>
      <c r="U105" s="181"/>
      <c r="V105" s="259"/>
      <c r="W105" s="284">
        <f t="shared" si="54"/>
        <v>12</v>
      </c>
      <c r="X105" s="183">
        <f t="shared" si="55"/>
        <v>1</v>
      </c>
      <c r="Y105" s="183" t="str">
        <f t="shared" si="56"/>
        <v>Аула сыпырушы</v>
      </c>
      <c r="Z105" s="181"/>
      <c r="AA105" s="181"/>
      <c r="AB105" s="181"/>
      <c r="AC105" s="181"/>
      <c r="AD105" s="174"/>
      <c r="AE105" s="181"/>
      <c r="AF105" s="181"/>
      <c r="AG105" s="181"/>
      <c r="AH105" s="181"/>
      <c r="AI105" s="181"/>
      <c r="AJ105" s="181"/>
      <c r="AK105" s="181"/>
      <c r="AL105" s="181"/>
      <c r="AM105" s="181">
        <f t="shared" si="57"/>
        <v>81575.206349999993</v>
      </c>
      <c r="AN105" s="181">
        <f t="shared" si="58"/>
        <v>326.30082539999995</v>
      </c>
      <c r="AO105" s="184"/>
    </row>
    <row r="106" spans="1:41" s="188" customFormat="1" ht="17.25" customHeight="1" thickBot="1" x14ac:dyDescent="0.3">
      <c r="A106" s="191"/>
      <c r="B106" s="391" t="s">
        <v>33</v>
      </c>
      <c r="C106" s="391"/>
      <c r="D106" s="391"/>
      <c r="E106" s="391"/>
      <c r="F106" s="391"/>
      <c r="G106" s="391"/>
      <c r="H106" s="391"/>
      <c r="I106" s="391"/>
      <c r="J106" s="391"/>
      <c r="K106" s="145">
        <f>+K89+K73+K70+K28+K25</f>
        <v>87.5</v>
      </c>
      <c r="L106" s="146"/>
      <c r="M106" s="146"/>
      <c r="N106" s="146"/>
      <c r="O106" s="146">
        <f>+O89+O73+O70+O28+O25</f>
        <v>11864376.285374995</v>
      </c>
      <c r="P106" s="146">
        <f>+P89+P73+P70+P28+P25</f>
        <v>1186437.6285375</v>
      </c>
      <c r="Q106" s="146"/>
      <c r="R106" s="146">
        <f>+R89+R73+R70+R28+R25</f>
        <v>99545.624999999985</v>
      </c>
      <c r="S106" s="146"/>
      <c r="T106" s="146">
        <f>+T89+T73+T70+T28+T25</f>
        <v>42472.799999999996</v>
      </c>
      <c r="U106" s="146"/>
      <c r="V106" s="261">
        <f>+V89+V73+V70+V28+V25</f>
        <v>10618.199999999999</v>
      </c>
      <c r="W106" s="191"/>
      <c r="X106" s="146"/>
      <c r="Y106" s="146"/>
      <c r="Z106" s="146"/>
      <c r="AA106" s="146">
        <f>+AA89+AA73+AA70+AA28+AA25</f>
        <v>0</v>
      </c>
      <c r="AB106" s="146"/>
      <c r="AC106" s="146">
        <f>+AC89+AC73+AC70+AC28+AC25</f>
        <v>6193.95</v>
      </c>
      <c r="AD106" s="146"/>
      <c r="AE106" s="146">
        <f t="shared" ref="AE106:AO106" si="64">+AE89+AE73+AE70+AE28+AE25</f>
        <v>0</v>
      </c>
      <c r="AF106" s="146">
        <f t="shared" si="64"/>
        <v>0</v>
      </c>
      <c r="AG106" s="146">
        <f t="shared" si="64"/>
        <v>0</v>
      </c>
      <c r="AH106" s="146">
        <f t="shared" si="64"/>
        <v>694531</v>
      </c>
      <c r="AI106" s="146">
        <f t="shared" si="64"/>
        <v>0</v>
      </c>
      <c r="AJ106" s="146">
        <f t="shared" si="64"/>
        <v>0</v>
      </c>
      <c r="AK106" s="146">
        <f t="shared" si="64"/>
        <v>0</v>
      </c>
      <c r="AL106" s="146">
        <f t="shared" si="64"/>
        <v>0</v>
      </c>
      <c r="AM106" s="146">
        <f t="shared" si="64"/>
        <v>13897981.538912497</v>
      </c>
      <c r="AN106" s="146">
        <f t="shared" si="64"/>
        <v>55591.926155649991</v>
      </c>
      <c r="AO106" s="192">
        <f t="shared" si="64"/>
        <v>10922.887036874999</v>
      </c>
    </row>
    <row r="107" spans="1:41" s="164" customFormat="1" ht="25.15" customHeight="1" thickBot="1" x14ac:dyDescent="0.3">
      <c r="A107" s="149"/>
      <c r="B107" s="150"/>
      <c r="C107" s="151"/>
      <c r="D107" s="277"/>
      <c r="E107" s="152"/>
      <c r="F107" s="153"/>
      <c r="G107" s="154"/>
      <c r="H107" s="152"/>
      <c r="I107" s="155"/>
      <c r="J107" s="156"/>
      <c r="K107" s="157"/>
      <c r="L107" s="158"/>
      <c r="M107" s="159"/>
      <c r="N107" s="159"/>
      <c r="O107" s="160"/>
      <c r="P107" s="160"/>
      <c r="Q107" s="160"/>
      <c r="R107" s="160"/>
      <c r="S107" s="160"/>
      <c r="T107" s="160"/>
      <c r="U107" s="160"/>
      <c r="V107" s="160"/>
      <c r="W107" s="161"/>
      <c r="X107" s="162"/>
      <c r="Y107" s="163"/>
      <c r="Z107" s="160"/>
      <c r="AA107" s="363"/>
      <c r="AB107" s="364"/>
      <c r="AC107" s="364"/>
      <c r="AD107" s="154"/>
      <c r="AE107" s="160"/>
      <c r="AF107" s="160"/>
      <c r="AG107" s="160"/>
      <c r="AH107" s="160"/>
      <c r="AI107" s="160"/>
      <c r="AJ107" s="160"/>
      <c r="AK107" s="160"/>
      <c r="AL107" s="160"/>
      <c r="AM107" s="160"/>
      <c r="AN107" s="160"/>
      <c r="AO107" s="160"/>
    </row>
    <row r="108" spans="1:41" s="47" customFormat="1" ht="17.25" customHeight="1" thickBot="1" x14ac:dyDescent="0.3">
      <c r="A108" s="374" t="s">
        <v>261</v>
      </c>
      <c r="B108" s="375"/>
      <c r="C108" s="375"/>
      <c r="D108" s="375"/>
      <c r="E108" s="375"/>
      <c r="F108" s="375"/>
      <c r="G108" s="375"/>
      <c r="H108" s="375"/>
      <c r="I108" s="375"/>
      <c r="J108" s="375"/>
      <c r="K108" s="141">
        <f>SUM(K109:K128)</f>
        <v>24.75</v>
      </c>
      <c r="L108" s="81"/>
      <c r="M108" s="81"/>
      <c r="N108" s="81"/>
      <c r="O108" s="84">
        <f>SUM(O109:O128)</f>
        <v>0</v>
      </c>
      <c r="P108" s="84">
        <f>SUM(P109:P128)</f>
        <v>0</v>
      </c>
      <c r="Q108" s="84"/>
      <c r="R108" s="84"/>
      <c r="S108" s="84"/>
      <c r="T108" s="84"/>
      <c r="U108" s="84"/>
      <c r="V108" s="84"/>
      <c r="W108" s="187"/>
      <c r="X108" s="113"/>
      <c r="Y108" s="83"/>
      <c r="Z108" s="84"/>
      <c r="AA108" s="146"/>
      <c r="AB108" s="146"/>
      <c r="AC108" s="146">
        <f>+AC91+AC75+AC72+AC30+AC27</f>
        <v>0</v>
      </c>
      <c r="AD108" s="82"/>
      <c r="AE108" s="84"/>
      <c r="AF108" s="84"/>
      <c r="AG108" s="84"/>
      <c r="AH108" s="84"/>
      <c r="AI108" s="84"/>
      <c r="AJ108" s="84"/>
      <c r="AK108" s="84"/>
      <c r="AL108" s="84"/>
      <c r="AM108" s="114"/>
      <c r="AN108" s="114"/>
      <c r="AO108" s="115"/>
    </row>
    <row r="109" spans="1:41" s="47" customFormat="1" ht="25.15" customHeight="1" x14ac:dyDescent="0.25">
      <c r="A109" s="185">
        <v>1</v>
      </c>
      <c r="B109" s="134">
        <v>1</v>
      </c>
      <c r="C109" s="111" t="s">
        <v>96</v>
      </c>
      <c r="D109" s="278" t="s">
        <v>208</v>
      </c>
      <c r="E109" s="99" t="s">
        <v>265</v>
      </c>
      <c r="F109" s="67"/>
      <c r="G109" s="45"/>
      <c r="H109" s="99" t="s">
        <v>209</v>
      </c>
      <c r="I109" s="100"/>
      <c r="J109" s="112"/>
      <c r="K109" s="186">
        <v>1.25</v>
      </c>
      <c r="L109" s="77">
        <v>17697</v>
      </c>
      <c r="M109" s="49">
        <v>2</v>
      </c>
      <c r="N109" s="49">
        <v>1.3</v>
      </c>
      <c r="O109" s="87">
        <f t="shared" ref="O109:O122" si="65">J109*K109*L109*M109*N109</f>
        <v>0</v>
      </c>
      <c r="P109" s="87">
        <f t="shared" ref="P109:P128" si="66">(O109)*10%</f>
        <v>0</v>
      </c>
      <c r="Q109" s="88"/>
      <c r="R109" s="88"/>
      <c r="S109" s="88"/>
      <c r="T109" s="88"/>
      <c r="U109" s="88"/>
      <c r="V109" s="88"/>
      <c r="W109" s="264">
        <f t="shared" ref="W109:W128" si="67">+A109</f>
        <v>1</v>
      </c>
      <c r="X109" s="46">
        <f t="shared" ref="X109:X128" si="68">+B109</f>
        <v>1</v>
      </c>
      <c r="Y109" s="46" t="str">
        <f t="shared" ref="Y109:Y128" si="69">+C109</f>
        <v>Тәрбиеші</v>
      </c>
      <c r="Z109" s="88"/>
      <c r="AA109" s="88"/>
      <c r="AB109" s="85"/>
      <c r="AC109" s="85"/>
      <c r="AD109" s="4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91"/>
    </row>
    <row r="110" spans="1:41" s="47" customFormat="1" ht="25.15" customHeight="1" x14ac:dyDescent="0.25">
      <c r="A110" s="169">
        <v>2</v>
      </c>
      <c r="B110" s="134">
        <v>1</v>
      </c>
      <c r="C110" s="108" t="s">
        <v>96</v>
      </c>
      <c r="D110" s="269" t="s">
        <v>210</v>
      </c>
      <c r="E110" s="105" t="s">
        <v>79</v>
      </c>
      <c r="F110" s="73"/>
      <c r="G110" s="20"/>
      <c r="H110" s="105" t="s">
        <v>205</v>
      </c>
      <c r="I110" s="101"/>
      <c r="J110" s="165"/>
      <c r="K110" s="166">
        <v>1.25</v>
      </c>
      <c r="L110" s="77">
        <v>17697</v>
      </c>
      <c r="M110" s="49">
        <v>2</v>
      </c>
      <c r="N110" s="49">
        <v>1.3</v>
      </c>
      <c r="O110" s="87">
        <f t="shared" si="65"/>
        <v>0</v>
      </c>
      <c r="P110" s="87">
        <f t="shared" si="66"/>
        <v>0</v>
      </c>
      <c r="Q110" s="167"/>
      <c r="R110" s="167"/>
      <c r="S110" s="167"/>
      <c r="T110" s="167"/>
      <c r="U110" s="167"/>
      <c r="V110" s="167"/>
      <c r="W110" s="264">
        <f t="shared" si="67"/>
        <v>2</v>
      </c>
      <c r="X110" s="46">
        <f t="shared" si="68"/>
        <v>1</v>
      </c>
      <c r="Y110" s="46" t="str">
        <f t="shared" si="69"/>
        <v>Тәрбиеші</v>
      </c>
      <c r="Z110" s="167"/>
      <c r="AA110" s="167"/>
      <c r="AB110" s="85"/>
      <c r="AC110" s="85"/>
      <c r="AD110" s="20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170"/>
    </row>
    <row r="111" spans="1:41" s="47" customFormat="1" ht="25.15" customHeight="1" x14ac:dyDescent="0.25">
      <c r="A111" s="169">
        <v>3</v>
      </c>
      <c r="B111" s="134">
        <v>1</v>
      </c>
      <c r="C111" s="108" t="s">
        <v>212</v>
      </c>
      <c r="D111" s="269" t="s">
        <v>211</v>
      </c>
      <c r="E111" s="105" t="s">
        <v>265</v>
      </c>
      <c r="F111" s="73"/>
      <c r="G111" s="20"/>
      <c r="H111" s="105" t="s">
        <v>213</v>
      </c>
      <c r="I111" s="101"/>
      <c r="J111" s="165"/>
      <c r="K111" s="166">
        <v>1.25</v>
      </c>
      <c r="L111" s="77">
        <v>17697</v>
      </c>
      <c r="M111" s="49">
        <v>2</v>
      </c>
      <c r="N111" s="49">
        <v>1.3</v>
      </c>
      <c r="O111" s="87">
        <f t="shared" si="65"/>
        <v>0</v>
      </c>
      <c r="P111" s="87">
        <f t="shared" si="66"/>
        <v>0</v>
      </c>
      <c r="Q111" s="167"/>
      <c r="R111" s="167"/>
      <c r="S111" s="167"/>
      <c r="T111" s="167"/>
      <c r="U111" s="167"/>
      <c r="V111" s="167"/>
      <c r="W111" s="264">
        <f t="shared" si="67"/>
        <v>3</v>
      </c>
      <c r="X111" s="46">
        <f t="shared" si="68"/>
        <v>1</v>
      </c>
      <c r="Y111" s="46" t="str">
        <f t="shared" si="69"/>
        <v>Хореограф</v>
      </c>
      <c r="Z111" s="167"/>
      <c r="AA111" s="167"/>
      <c r="AB111" s="85"/>
      <c r="AC111" s="85"/>
      <c r="AD111" s="20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170"/>
    </row>
    <row r="112" spans="1:41" s="47" customFormat="1" ht="25.15" customHeight="1" x14ac:dyDescent="0.25">
      <c r="A112" s="169">
        <v>4</v>
      </c>
      <c r="B112" s="134">
        <v>1</v>
      </c>
      <c r="C112" s="108" t="s">
        <v>93</v>
      </c>
      <c r="D112" s="269" t="s">
        <v>214</v>
      </c>
      <c r="E112" s="105" t="s">
        <v>265</v>
      </c>
      <c r="F112" s="73"/>
      <c r="G112" s="20"/>
      <c r="H112" s="105" t="s">
        <v>215</v>
      </c>
      <c r="I112" s="101"/>
      <c r="J112" s="165"/>
      <c r="K112" s="166">
        <v>1.25</v>
      </c>
      <c r="L112" s="77">
        <v>17697</v>
      </c>
      <c r="M112" s="49">
        <v>2</v>
      </c>
      <c r="N112" s="49">
        <v>1.3</v>
      </c>
      <c r="O112" s="87">
        <f t="shared" si="65"/>
        <v>0</v>
      </c>
      <c r="P112" s="87">
        <f t="shared" si="66"/>
        <v>0</v>
      </c>
      <c r="Q112" s="167"/>
      <c r="R112" s="167"/>
      <c r="S112" s="167"/>
      <c r="T112" s="167"/>
      <c r="U112" s="167"/>
      <c r="V112" s="167"/>
      <c r="W112" s="264">
        <f t="shared" si="67"/>
        <v>4</v>
      </c>
      <c r="X112" s="46">
        <f t="shared" si="68"/>
        <v>1</v>
      </c>
      <c r="Y112" s="46" t="str">
        <f t="shared" si="69"/>
        <v>Дене тәрбиесі жөніндегі нұсқаушы</v>
      </c>
      <c r="Z112" s="167"/>
      <c r="AA112" s="167"/>
      <c r="AB112" s="85"/>
      <c r="AC112" s="85"/>
      <c r="AD112" s="20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170"/>
    </row>
    <row r="113" spans="1:41" s="47" customFormat="1" ht="25.15" customHeight="1" x14ac:dyDescent="0.25">
      <c r="A113" s="169">
        <v>5</v>
      </c>
      <c r="B113" s="134">
        <v>1</v>
      </c>
      <c r="C113" s="108" t="s">
        <v>96</v>
      </c>
      <c r="D113" s="269" t="s">
        <v>216</v>
      </c>
      <c r="E113" s="105" t="s">
        <v>79</v>
      </c>
      <c r="F113" s="105" t="s">
        <v>276</v>
      </c>
      <c r="G113" s="20"/>
      <c r="H113" s="105" t="s">
        <v>217</v>
      </c>
      <c r="I113" s="101"/>
      <c r="J113" s="165"/>
      <c r="K113" s="166">
        <v>1.25</v>
      </c>
      <c r="L113" s="77">
        <v>17697</v>
      </c>
      <c r="M113" s="49">
        <v>2</v>
      </c>
      <c r="N113" s="49">
        <v>1.3</v>
      </c>
      <c r="O113" s="87">
        <f t="shared" si="65"/>
        <v>0</v>
      </c>
      <c r="P113" s="87">
        <f t="shared" si="66"/>
        <v>0</v>
      </c>
      <c r="Q113" s="167"/>
      <c r="R113" s="167"/>
      <c r="S113" s="167"/>
      <c r="T113" s="167"/>
      <c r="U113" s="167"/>
      <c r="V113" s="167"/>
      <c r="W113" s="264">
        <f t="shared" si="67"/>
        <v>5</v>
      </c>
      <c r="X113" s="46">
        <f t="shared" si="68"/>
        <v>1</v>
      </c>
      <c r="Y113" s="46" t="str">
        <f t="shared" si="69"/>
        <v>Тәрбиеші</v>
      </c>
      <c r="Z113" s="167"/>
      <c r="AA113" s="167"/>
      <c r="AB113" s="355"/>
      <c r="AC113" s="355"/>
      <c r="AD113" s="20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170"/>
    </row>
    <row r="114" spans="1:41" s="47" customFormat="1" ht="25.15" customHeight="1" x14ac:dyDescent="0.2">
      <c r="A114" s="169">
        <v>6</v>
      </c>
      <c r="B114" s="134">
        <v>1</v>
      </c>
      <c r="C114" s="108" t="s">
        <v>96</v>
      </c>
      <c r="D114" s="269" t="s">
        <v>218</v>
      </c>
      <c r="E114" s="105" t="s">
        <v>265</v>
      </c>
      <c r="F114" s="73"/>
      <c r="G114" s="20"/>
      <c r="H114" s="304" t="s">
        <v>219</v>
      </c>
      <c r="I114" s="101"/>
      <c r="J114" s="165"/>
      <c r="K114" s="166">
        <v>1.25</v>
      </c>
      <c r="L114" s="77">
        <v>17697</v>
      </c>
      <c r="M114" s="49">
        <v>2</v>
      </c>
      <c r="N114" s="49">
        <v>1.3</v>
      </c>
      <c r="O114" s="87">
        <f t="shared" si="65"/>
        <v>0</v>
      </c>
      <c r="P114" s="87">
        <f t="shared" si="66"/>
        <v>0</v>
      </c>
      <c r="Q114" s="167"/>
      <c r="R114" s="167"/>
      <c r="S114" s="167"/>
      <c r="T114" s="167"/>
      <c r="U114" s="167"/>
      <c r="V114" s="167"/>
      <c r="W114" s="264">
        <f t="shared" si="67"/>
        <v>6</v>
      </c>
      <c r="X114" s="46">
        <f t="shared" si="68"/>
        <v>1</v>
      </c>
      <c r="Y114" s="46" t="str">
        <f t="shared" si="69"/>
        <v>Тәрбиеші</v>
      </c>
      <c r="Z114" s="167"/>
      <c r="AA114" s="167"/>
      <c r="AB114" s="356"/>
      <c r="AC114" s="356"/>
      <c r="AD114" s="20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170"/>
    </row>
    <row r="115" spans="1:41" s="47" customFormat="1" ht="25.15" customHeight="1" x14ac:dyDescent="0.25">
      <c r="A115" s="169">
        <v>7</v>
      </c>
      <c r="B115" s="134">
        <v>1</v>
      </c>
      <c r="C115" s="108" t="s">
        <v>96</v>
      </c>
      <c r="D115" s="269" t="s">
        <v>220</v>
      </c>
      <c r="E115" s="105" t="s">
        <v>265</v>
      </c>
      <c r="F115" s="73"/>
      <c r="G115" s="20"/>
      <c r="H115" s="105" t="s">
        <v>221</v>
      </c>
      <c r="I115" s="101"/>
      <c r="J115" s="165"/>
      <c r="K115" s="166">
        <v>1.25</v>
      </c>
      <c r="L115" s="77">
        <v>17697</v>
      </c>
      <c r="M115" s="49">
        <v>2</v>
      </c>
      <c r="N115" s="49">
        <v>1.3</v>
      </c>
      <c r="O115" s="87">
        <f t="shared" si="65"/>
        <v>0</v>
      </c>
      <c r="P115" s="87">
        <f t="shared" si="66"/>
        <v>0</v>
      </c>
      <c r="Q115" s="167"/>
      <c r="R115" s="167"/>
      <c r="S115" s="167"/>
      <c r="T115" s="167"/>
      <c r="U115" s="167"/>
      <c r="V115" s="167"/>
      <c r="W115" s="264">
        <f t="shared" si="67"/>
        <v>7</v>
      </c>
      <c r="X115" s="46">
        <f t="shared" si="68"/>
        <v>1</v>
      </c>
      <c r="Y115" s="46" t="str">
        <f t="shared" si="69"/>
        <v>Тәрбиеші</v>
      </c>
      <c r="Z115" s="167"/>
      <c r="AA115" s="167"/>
      <c r="AB115" s="356"/>
      <c r="AC115" s="356"/>
      <c r="AD115" s="20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170"/>
    </row>
    <row r="116" spans="1:41" s="47" customFormat="1" ht="25.15" customHeight="1" x14ac:dyDescent="0.25">
      <c r="A116" s="169">
        <v>8</v>
      </c>
      <c r="B116" s="134">
        <v>1</v>
      </c>
      <c r="C116" s="108" t="s">
        <v>96</v>
      </c>
      <c r="D116" s="269" t="s">
        <v>222</v>
      </c>
      <c r="E116" s="105" t="s">
        <v>265</v>
      </c>
      <c r="F116" s="73"/>
      <c r="G116" s="20"/>
      <c r="H116" s="303" t="s">
        <v>223</v>
      </c>
      <c r="I116" s="101"/>
      <c r="J116" s="165"/>
      <c r="K116" s="166">
        <v>1.25</v>
      </c>
      <c r="L116" s="77">
        <v>17697</v>
      </c>
      <c r="M116" s="49">
        <v>2</v>
      </c>
      <c r="N116" s="49">
        <v>1.3</v>
      </c>
      <c r="O116" s="87">
        <f t="shared" si="65"/>
        <v>0</v>
      </c>
      <c r="P116" s="87">
        <f t="shared" si="66"/>
        <v>0</v>
      </c>
      <c r="Q116" s="167"/>
      <c r="R116" s="167"/>
      <c r="S116" s="167"/>
      <c r="T116" s="167"/>
      <c r="U116" s="167"/>
      <c r="V116" s="167"/>
      <c r="W116" s="264">
        <f t="shared" si="67"/>
        <v>8</v>
      </c>
      <c r="X116" s="46">
        <f t="shared" si="68"/>
        <v>1</v>
      </c>
      <c r="Y116" s="46" t="str">
        <f t="shared" si="69"/>
        <v>Тәрбиеші</v>
      </c>
      <c r="Z116" s="167"/>
      <c r="AA116" s="167"/>
      <c r="AB116" s="356"/>
      <c r="AC116" s="356"/>
      <c r="AD116" s="20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170"/>
    </row>
    <row r="117" spans="1:41" s="47" customFormat="1" ht="25.15" customHeight="1" x14ac:dyDescent="0.25">
      <c r="A117" s="169">
        <v>9</v>
      </c>
      <c r="B117" s="134">
        <v>1</v>
      </c>
      <c r="C117" s="108" t="s">
        <v>96</v>
      </c>
      <c r="D117" s="269" t="s">
        <v>224</v>
      </c>
      <c r="E117" s="105" t="s">
        <v>79</v>
      </c>
      <c r="F117" s="73"/>
      <c r="G117" s="102" t="s">
        <v>274</v>
      </c>
      <c r="H117" s="303" t="s">
        <v>206</v>
      </c>
      <c r="I117" s="101"/>
      <c r="J117" s="165"/>
      <c r="K117" s="166">
        <v>1.25</v>
      </c>
      <c r="L117" s="77">
        <v>17697</v>
      </c>
      <c r="M117" s="49">
        <v>2</v>
      </c>
      <c r="N117" s="49">
        <v>1.3</v>
      </c>
      <c r="O117" s="87">
        <f t="shared" si="65"/>
        <v>0</v>
      </c>
      <c r="P117" s="87">
        <f t="shared" si="66"/>
        <v>0</v>
      </c>
      <c r="Q117" s="167"/>
      <c r="R117" s="167"/>
      <c r="S117" s="167"/>
      <c r="T117" s="167"/>
      <c r="U117" s="167"/>
      <c r="V117" s="167"/>
      <c r="W117" s="264">
        <f t="shared" si="67"/>
        <v>9</v>
      </c>
      <c r="X117" s="46">
        <f t="shared" si="68"/>
        <v>1</v>
      </c>
      <c r="Y117" s="46" t="str">
        <f t="shared" si="69"/>
        <v>Тәрбиеші</v>
      </c>
      <c r="Z117" s="167"/>
      <c r="AA117" s="167"/>
      <c r="AB117" s="356"/>
      <c r="AC117" s="356"/>
      <c r="AD117" s="102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170"/>
    </row>
    <row r="118" spans="1:41" s="47" customFormat="1" ht="25.15" customHeight="1" x14ac:dyDescent="0.25">
      <c r="A118" s="169">
        <v>10</v>
      </c>
      <c r="B118" s="134">
        <v>1</v>
      </c>
      <c r="C118" s="108" t="s">
        <v>96</v>
      </c>
      <c r="D118" s="269" t="s">
        <v>225</v>
      </c>
      <c r="E118" s="105" t="s">
        <v>79</v>
      </c>
      <c r="F118" s="73"/>
      <c r="G118" s="20"/>
      <c r="H118" s="303" t="s">
        <v>221</v>
      </c>
      <c r="I118" s="101"/>
      <c r="J118" s="165"/>
      <c r="K118" s="166">
        <v>1.25</v>
      </c>
      <c r="L118" s="77">
        <v>17697</v>
      </c>
      <c r="M118" s="49">
        <v>2</v>
      </c>
      <c r="N118" s="49">
        <v>1.3</v>
      </c>
      <c r="O118" s="87">
        <f t="shared" si="65"/>
        <v>0</v>
      </c>
      <c r="P118" s="87">
        <f t="shared" si="66"/>
        <v>0</v>
      </c>
      <c r="Q118" s="167"/>
      <c r="R118" s="167"/>
      <c r="S118" s="167"/>
      <c r="T118" s="167"/>
      <c r="U118" s="167"/>
      <c r="V118" s="167"/>
      <c r="W118" s="264">
        <f t="shared" si="67"/>
        <v>10</v>
      </c>
      <c r="X118" s="46">
        <f t="shared" si="68"/>
        <v>1</v>
      </c>
      <c r="Y118" s="46" t="str">
        <f t="shared" si="69"/>
        <v>Тәрбиеші</v>
      </c>
      <c r="Z118" s="167"/>
      <c r="AA118" s="167"/>
      <c r="AB118" s="356"/>
      <c r="AC118" s="356"/>
      <c r="AD118" s="20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170"/>
    </row>
    <row r="119" spans="1:41" s="47" customFormat="1" ht="25.15" customHeight="1" x14ac:dyDescent="0.25">
      <c r="A119" s="169">
        <v>11</v>
      </c>
      <c r="B119" s="134">
        <v>1</v>
      </c>
      <c r="C119" s="108" t="s">
        <v>96</v>
      </c>
      <c r="D119" s="269" t="s">
        <v>226</v>
      </c>
      <c r="E119" s="105" t="s">
        <v>265</v>
      </c>
      <c r="F119" s="73"/>
      <c r="G119" s="20"/>
      <c r="H119" s="303" t="s">
        <v>207</v>
      </c>
      <c r="I119" s="101"/>
      <c r="J119" s="165"/>
      <c r="K119" s="166">
        <v>1.25</v>
      </c>
      <c r="L119" s="77">
        <v>17697</v>
      </c>
      <c r="M119" s="49">
        <v>2</v>
      </c>
      <c r="N119" s="49">
        <v>1.3</v>
      </c>
      <c r="O119" s="87">
        <f t="shared" si="65"/>
        <v>0</v>
      </c>
      <c r="P119" s="87">
        <f t="shared" si="66"/>
        <v>0</v>
      </c>
      <c r="Q119" s="167"/>
      <c r="R119" s="167"/>
      <c r="S119" s="167"/>
      <c r="T119" s="167"/>
      <c r="U119" s="167"/>
      <c r="V119" s="167"/>
      <c r="W119" s="264">
        <f t="shared" si="67"/>
        <v>11</v>
      </c>
      <c r="X119" s="46">
        <f t="shared" si="68"/>
        <v>1</v>
      </c>
      <c r="Y119" s="46" t="str">
        <f t="shared" si="69"/>
        <v>Тәрбиеші</v>
      </c>
      <c r="Z119" s="167"/>
      <c r="AA119" s="167"/>
      <c r="AB119" s="356"/>
      <c r="AC119" s="356"/>
      <c r="AD119" s="20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170"/>
    </row>
    <row r="120" spans="1:41" s="47" customFormat="1" ht="25.15" customHeight="1" x14ac:dyDescent="0.25">
      <c r="A120" s="169">
        <v>12</v>
      </c>
      <c r="B120" s="134">
        <v>1</v>
      </c>
      <c r="C120" s="108" t="s">
        <v>96</v>
      </c>
      <c r="D120" s="269" t="s">
        <v>227</v>
      </c>
      <c r="E120" s="105" t="s">
        <v>265</v>
      </c>
      <c r="F120" s="73"/>
      <c r="G120" s="20"/>
      <c r="H120" s="303" t="s">
        <v>174</v>
      </c>
      <c r="I120" s="101"/>
      <c r="J120" s="165"/>
      <c r="K120" s="166">
        <v>1.25</v>
      </c>
      <c r="L120" s="77">
        <v>17697</v>
      </c>
      <c r="M120" s="49">
        <v>2</v>
      </c>
      <c r="N120" s="49">
        <v>1.3</v>
      </c>
      <c r="O120" s="87">
        <f t="shared" si="65"/>
        <v>0</v>
      </c>
      <c r="P120" s="87">
        <f t="shared" si="66"/>
        <v>0</v>
      </c>
      <c r="Q120" s="167"/>
      <c r="R120" s="167"/>
      <c r="S120" s="167"/>
      <c r="T120" s="167"/>
      <c r="U120" s="167"/>
      <c r="V120" s="167"/>
      <c r="W120" s="264">
        <f t="shared" si="67"/>
        <v>12</v>
      </c>
      <c r="X120" s="46">
        <f t="shared" si="68"/>
        <v>1</v>
      </c>
      <c r="Y120" s="46" t="str">
        <f t="shared" si="69"/>
        <v>Тәрбиеші</v>
      </c>
      <c r="Z120" s="167"/>
      <c r="AA120" s="167"/>
      <c r="AB120" s="356"/>
      <c r="AC120" s="356"/>
      <c r="AD120" s="20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170"/>
    </row>
    <row r="121" spans="1:41" s="47" customFormat="1" ht="25.15" customHeight="1" x14ac:dyDescent="0.25">
      <c r="A121" s="169">
        <v>13</v>
      </c>
      <c r="B121" s="134">
        <v>1</v>
      </c>
      <c r="C121" s="108" t="s">
        <v>96</v>
      </c>
      <c r="D121" s="269" t="s">
        <v>228</v>
      </c>
      <c r="E121" s="105" t="s">
        <v>265</v>
      </c>
      <c r="F121" s="73"/>
      <c r="G121" s="20"/>
      <c r="H121" s="303" t="s">
        <v>230</v>
      </c>
      <c r="I121" s="101"/>
      <c r="J121" s="165"/>
      <c r="K121" s="166">
        <v>1.25</v>
      </c>
      <c r="L121" s="77">
        <v>17697</v>
      </c>
      <c r="M121" s="49">
        <v>2</v>
      </c>
      <c r="N121" s="49">
        <v>1.3</v>
      </c>
      <c r="O121" s="87">
        <f t="shared" si="65"/>
        <v>0</v>
      </c>
      <c r="P121" s="87">
        <f t="shared" si="66"/>
        <v>0</v>
      </c>
      <c r="Q121" s="167"/>
      <c r="R121" s="167"/>
      <c r="S121" s="167"/>
      <c r="T121" s="167"/>
      <c r="U121" s="167"/>
      <c r="V121" s="167"/>
      <c r="W121" s="264">
        <f t="shared" si="67"/>
        <v>13</v>
      </c>
      <c r="X121" s="46">
        <f t="shared" si="68"/>
        <v>1</v>
      </c>
      <c r="Y121" s="46" t="str">
        <f t="shared" si="69"/>
        <v>Тәрбиеші</v>
      </c>
      <c r="Z121" s="167"/>
      <c r="AA121" s="167"/>
      <c r="AB121" s="356"/>
      <c r="AC121" s="356"/>
      <c r="AD121" s="20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170"/>
    </row>
    <row r="122" spans="1:41" s="47" customFormat="1" ht="25.15" customHeight="1" x14ac:dyDescent="0.25">
      <c r="A122" s="169">
        <v>14</v>
      </c>
      <c r="B122" s="134">
        <v>1</v>
      </c>
      <c r="C122" s="292" t="s">
        <v>232</v>
      </c>
      <c r="D122" s="279" t="s">
        <v>235</v>
      </c>
      <c r="E122" s="109" t="s">
        <v>265</v>
      </c>
      <c r="F122" s="73"/>
      <c r="G122" s="20"/>
      <c r="H122" s="109" t="s">
        <v>236</v>
      </c>
      <c r="I122" s="101"/>
      <c r="J122" s="165"/>
      <c r="K122" s="166">
        <v>1.25</v>
      </c>
      <c r="L122" s="77">
        <v>17697</v>
      </c>
      <c r="M122" s="49">
        <v>2</v>
      </c>
      <c r="N122" s="49">
        <v>1.3</v>
      </c>
      <c r="O122" s="87">
        <f t="shared" si="65"/>
        <v>0</v>
      </c>
      <c r="P122" s="87">
        <f t="shared" si="66"/>
        <v>0</v>
      </c>
      <c r="Q122" s="167"/>
      <c r="R122" s="167"/>
      <c r="S122" s="167"/>
      <c r="T122" s="167"/>
      <c r="U122" s="167"/>
      <c r="V122" s="167"/>
      <c r="W122" s="264">
        <f t="shared" si="67"/>
        <v>14</v>
      </c>
      <c r="X122" s="46">
        <f t="shared" si="68"/>
        <v>1</v>
      </c>
      <c r="Y122" s="46" t="str">
        <f t="shared" si="69"/>
        <v>Тәрбиеші көмекшісі</v>
      </c>
      <c r="Z122" s="167"/>
      <c r="AA122" s="167"/>
      <c r="AB122" s="356"/>
      <c r="AC122" s="356"/>
      <c r="AD122" s="20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170"/>
    </row>
    <row r="123" spans="1:41" s="47" customFormat="1" ht="25.15" customHeight="1" x14ac:dyDescent="0.25">
      <c r="A123" s="169">
        <v>15</v>
      </c>
      <c r="B123" s="134">
        <v>1</v>
      </c>
      <c r="C123" s="292" t="s">
        <v>232</v>
      </c>
      <c r="D123" s="279"/>
      <c r="E123" s="48" t="s">
        <v>285</v>
      </c>
      <c r="F123" s="73"/>
      <c r="G123" s="20"/>
      <c r="H123" s="109" t="s">
        <v>237</v>
      </c>
      <c r="I123" s="101"/>
      <c r="J123" s="165"/>
      <c r="K123" s="166">
        <v>1.25</v>
      </c>
      <c r="L123" s="77">
        <v>17697</v>
      </c>
      <c r="M123" s="54">
        <v>1.45</v>
      </c>
      <c r="N123" s="54"/>
      <c r="O123" s="87">
        <f t="shared" ref="O123:O128" si="70">(J123*K123*L123*M123)</f>
        <v>0</v>
      </c>
      <c r="P123" s="87">
        <f t="shared" si="66"/>
        <v>0</v>
      </c>
      <c r="Q123" s="167"/>
      <c r="R123" s="167"/>
      <c r="S123" s="167"/>
      <c r="T123" s="167"/>
      <c r="U123" s="167"/>
      <c r="V123" s="167"/>
      <c r="W123" s="264">
        <f t="shared" si="67"/>
        <v>15</v>
      </c>
      <c r="X123" s="46">
        <f t="shared" si="68"/>
        <v>1</v>
      </c>
      <c r="Y123" s="46" t="str">
        <f t="shared" si="69"/>
        <v>Тәрбиеші көмекшісі</v>
      </c>
      <c r="Z123" s="167"/>
      <c r="AA123" s="167"/>
      <c r="AB123" s="354"/>
      <c r="AC123" s="354"/>
      <c r="AD123" s="20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170"/>
    </row>
    <row r="124" spans="1:41" s="47" customFormat="1" ht="25.15" customHeight="1" x14ac:dyDescent="0.2">
      <c r="A124" s="169">
        <v>16</v>
      </c>
      <c r="B124" s="134">
        <v>1</v>
      </c>
      <c r="C124" s="292" t="s">
        <v>232</v>
      </c>
      <c r="D124" s="269" t="s">
        <v>238</v>
      </c>
      <c r="E124" s="105" t="s">
        <v>265</v>
      </c>
      <c r="F124" s="73"/>
      <c r="G124" s="20"/>
      <c r="H124" s="110" t="s">
        <v>233</v>
      </c>
      <c r="I124" s="101"/>
      <c r="J124" s="165"/>
      <c r="K124" s="166">
        <v>1.25</v>
      </c>
      <c r="L124" s="77">
        <v>17697</v>
      </c>
      <c r="M124" s="54">
        <v>1.45</v>
      </c>
      <c r="N124" s="54"/>
      <c r="O124" s="87">
        <f t="shared" si="70"/>
        <v>0</v>
      </c>
      <c r="P124" s="87">
        <f t="shared" si="66"/>
        <v>0</v>
      </c>
      <c r="Q124" s="167"/>
      <c r="R124" s="167"/>
      <c r="S124" s="167"/>
      <c r="T124" s="167"/>
      <c r="U124" s="167"/>
      <c r="V124" s="167"/>
      <c r="W124" s="264">
        <f t="shared" si="67"/>
        <v>16</v>
      </c>
      <c r="X124" s="46">
        <f t="shared" si="68"/>
        <v>1</v>
      </c>
      <c r="Y124" s="46" t="str">
        <f t="shared" si="69"/>
        <v>Тәрбиеші көмекшісі</v>
      </c>
      <c r="Z124" s="167"/>
      <c r="AA124" s="167"/>
      <c r="AB124" s="354"/>
      <c r="AC124" s="354"/>
      <c r="AD124" s="20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170"/>
    </row>
    <row r="125" spans="1:41" s="47" customFormat="1" ht="25.15" customHeight="1" x14ac:dyDescent="0.2">
      <c r="A125" s="169">
        <v>17</v>
      </c>
      <c r="B125" s="134">
        <v>1</v>
      </c>
      <c r="C125" s="292" t="s">
        <v>232</v>
      </c>
      <c r="D125" s="269" t="s">
        <v>239</v>
      </c>
      <c r="E125" s="105" t="s">
        <v>79</v>
      </c>
      <c r="F125" s="73"/>
      <c r="G125" s="20"/>
      <c r="H125" s="110" t="s">
        <v>240</v>
      </c>
      <c r="I125" s="101"/>
      <c r="J125" s="165"/>
      <c r="K125" s="166">
        <v>1.25</v>
      </c>
      <c r="L125" s="77">
        <v>17697</v>
      </c>
      <c r="M125" s="54">
        <v>1.45</v>
      </c>
      <c r="N125" s="54"/>
      <c r="O125" s="87">
        <f t="shared" si="70"/>
        <v>0</v>
      </c>
      <c r="P125" s="87">
        <f t="shared" si="66"/>
        <v>0</v>
      </c>
      <c r="Q125" s="167"/>
      <c r="R125" s="167"/>
      <c r="S125" s="167"/>
      <c r="T125" s="167"/>
      <c r="U125" s="167"/>
      <c r="V125" s="167"/>
      <c r="W125" s="264">
        <f t="shared" si="67"/>
        <v>17</v>
      </c>
      <c r="X125" s="46">
        <f t="shared" si="68"/>
        <v>1</v>
      </c>
      <c r="Y125" s="46" t="str">
        <f t="shared" si="69"/>
        <v>Тәрбиеші көмекшісі</v>
      </c>
      <c r="Z125" s="167"/>
      <c r="AA125" s="167"/>
      <c r="AB125" s="354"/>
      <c r="AC125" s="354"/>
      <c r="AD125" s="20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170"/>
    </row>
    <row r="126" spans="1:41" s="47" customFormat="1" ht="25.15" customHeight="1" x14ac:dyDescent="0.2">
      <c r="A126" s="169">
        <v>18</v>
      </c>
      <c r="B126" s="134">
        <v>1</v>
      </c>
      <c r="C126" s="292" t="s">
        <v>232</v>
      </c>
      <c r="D126" s="269" t="s">
        <v>241</v>
      </c>
      <c r="E126" s="105" t="s">
        <v>265</v>
      </c>
      <c r="F126" s="73"/>
      <c r="G126" s="20"/>
      <c r="H126" s="110" t="s">
        <v>242</v>
      </c>
      <c r="I126" s="101"/>
      <c r="J126" s="165"/>
      <c r="K126" s="166">
        <v>1.25</v>
      </c>
      <c r="L126" s="77">
        <v>17697</v>
      </c>
      <c r="M126" s="54">
        <v>1.45</v>
      </c>
      <c r="N126" s="54"/>
      <c r="O126" s="87">
        <f t="shared" si="70"/>
        <v>0</v>
      </c>
      <c r="P126" s="87">
        <f t="shared" si="66"/>
        <v>0</v>
      </c>
      <c r="Q126" s="167"/>
      <c r="R126" s="167"/>
      <c r="S126" s="167"/>
      <c r="T126" s="167"/>
      <c r="U126" s="167"/>
      <c r="V126" s="167"/>
      <c r="W126" s="264">
        <f t="shared" si="67"/>
        <v>18</v>
      </c>
      <c r="X126" s="46">
        <f t="shared" si="68"/>
        <v>1</v>
      </c>
      <c r="Y126" s="46" t="str">
        <f t="shared" si="69"/>
        <v>Тәрбиеші көмекшісі</v>
      </c>
      <c r="Z126" s="167"/>
      <c r="AA126" s="167"/>
      <c r="AB126" s="354"/>
      <c r="AC126" s="354"/>
      <c r="AD126" s="20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170"/>
    </row>
    <row r="127" spans="1:41" s="47" customFormat="1" ht="25.15" customHeight="1" x14ac:dyDescent="0.25">
      <c r="A127" s="286">
        <v>20</v>
      </c>
      <c r="B127" s="134">
        <v>1</v>
      </c>
      <c r="C127" s="293" t="s">
        <v>232</v>
      </c>
      <c r="D127" s="287"/>
      <c r="E127" s="48" t="s">
        <v>285</v>
      </c>
      <c r="F127" s="79"/>
      <c r="G127" s="50"/>
      <c r="H127" s="288" t="s">
        <v>245</v>
      </c>
      <c r="I127" s="116"/>
      <c r="J127" s="289"/>
      <c r="K127" s="107">
        <v>1.25</v>
      </c>
      <c r="L127" s="80">
        <v>17697</v>
      </c>
      <c r="M127" s="52">
        <v>1.45</v>
      </c>
      <c r="N127" s="52"/>
      <c r="O127" s="86">
        <f>(J127*K127*L127*M127)</f>
        <v>0</v>
      </c>
      <c r="P127" s="86">
        <f>(O127)*10%</f>
        <v>0</v>
      </c>
      <c r="Q127" s="89"/>
      <c r="R127" s="89"/>
      <c r="S127" s="89"/>
      <c r="T127" s="89"/>
      <c r="U127" s="89"/>
      <c r="V127" s="89"/>
      <c r="W127" s="290">
        <f>+A127</f>
        <v>20</v>
      </c>
      <c r="X127" s="51">
        <f>+B127</f>
        <v>1</v>
      </c>
      <c r="Y127" s="51" t="str">
        <f>+C127</f>
        <v>Тәрбиеші көмекшісі</v>
      </c>
      <c r="Z127" s="89"/>
      <c r="AA127" s="89"/>
      <c r="AB127" s="354"/>
      <c r="AC127" s="354"/>
      <c r="AD127" s="50"/>
      <c r="AE127" s="86"/>
      <c r="AF127" s="86"/>
      <c r="AG127" s="86"/>
      <c r="AH127" s="86"/>
      <c r="AI127" s="86"/>
      <c r="AJ127" s="86"/>
      <c r="AK127" s="86"/>
      <c r="AL127" s="86"/>
      <c r="AM127" s="86"/>
      <c r="AN127" s="86"/>
      <c r="AO127" s="291"/>
    </row>
    <row r="128" spans="1:41" s="47" customFormat="1" ht="25.15" customHeight="1" thickBot="1" x14ac:dyDescent="0.3">
      <c r="A128" s="171">
        <v>19</v>
      </c>
      <c r="B128" s="134">
        <v>1</v>
      </c>
      <c r="C128" s="294" t="s">
        <v>234</v>
      </c>
      <c r="D128" s="280" t="s">
        <v>243</v>
      </c>
      <c r="E128" s="172" t="s">
        <v>79</v>
      </c>
      <c r="F128" s="173"/>
      <c r="G128" s="174"/>
      <c r="H128" s="175" t="s">
        <v>244</v>
      </c>
      <c r="I128" s="176"/>
      <c r="J128" s="177"/>
      <c r="K128" s="178">
        <v>1</v>
      </c>
      <c r="L128" s="179">
        <v>17697</v>
      </c>
      <c r="M128" s="212">
        <v>1.45</v>
      </c>
      <c r="N128" s="212"/>
      <c r="O128" s="181">
        <f t="shared" si="70"/>
        <v>0</v>
      </c>
      <c r="P128" s="181">
        <f t="shared" si="66"/>
        <v>0</v>
      </c>
      <c r="Q128" s="182"/>
      <c r="R128" s="182"/>
      <c r="S128" s="182"/>
      <c r="T128" s="182"/>
      <c r="U128" s="182"/>
      <c r="V128" s="182"/>
      <c r="W128" s="284">
        <f t="shared" si="67"/>
        <v>19</v>
      </c>
      <c r="X128" s="183">
        <f t="shared" si="68"/>
        <v>1</v>
      </c>
      <c r="Y128" s="183" t="str">
        <f t="shared" si="69"/>
        <v>Есепші</v>
      </c>
      <c r="Z128" s="182"/>
      <c r="AA128" s="182"/>
      <c r="AB128" s="354"/>
      <c r="AC128" s="354"/>
      <c r="AD128" s="174"/>
      <c r="AE128" s="181"/>
      <c r="AF128" s="181"/>
      <c r="AG128" s="181"/>
      <c r="AH128" s="181"/>
      <c r="AI128" s="181"/>
      <c r="AJ128" s="181"/>
      <c r="AK128" s="181"/>
      <c r="AL128" s="181"/>
      <c r="AM128" s="181"/>
      <c r="AN128" s="181"/>
      <c r="AO128" s="184"/>
    </row>
    <row r="129" spans="1:39" s="57" customFormat="1" ht="16.5" customHeight="1" x14ac:dyDescent="0.25">
      <c r="B129" s="63"/>
      <c r="C129" s="63"/>
      <c r="D129" s="70"/>
      <c r="AB129" s="345"/>
      <c r="AC129" s="345"/>
    </row>
    <row r="130" spans="1:39" s="57" customFormat="1" ht="15.75" customHeight="1" x14ac:dyDescent="0.25">
      <c r="B130" s="63"/>
      <c r="C130" s="63"/>
      <c r="D130" s="70"/>
      <c r="AB130" s="345"/>
      <c r="AC130" s="345"/>
    </row>
    <row r="131" spans="1:39" s="57" customFormat="1" ht="15.75" customHeight="1" x14ac:dyDescent="0.25">
      <c r="A131" s="55"/>
      <c r="B131" s="123"/>
      <c r="C131" s="384" t="s">
        <v>247</v>
      </c>
      <c r="D131" s="384"/>
      <c r="E131" s="384"/>
      <c r="F131" s="384"/>
      <c r="G131" s="384"/>
      <c r="H131" s="384"/>
      <c r="I131" s="384"/>
      <c r="J131" s="384"/>
      <c r="K131" s="62"/>
      <c r="L131" s="58"/>
      <c r="M131" s="58"/>
      <c r="N131" s="58"/>
      <c r="W131" s="59"/>
      <c r="AB131" s="345"/>
      <c r="AC131" s="345"/>
      <c r="AM131" s="63"/>
    </row>
    <row r="132" spans="1:39" s="57" customFormat="1" ht="15.75" customHeight="1" x14ac:dyDescent="0.25">
      <c r="A132" s="55"/>
      <c r="B132" s="123"/>
      <c r="C132" s="139" t="s">
        <v>248</v>
      </c>
      <c r="D132" s="122"/>
      <c r="E132" s="60"/>
      <c r="F132" s="75"/>
      <c r="H132" s="305"/>
      <c r="I132" s="71"/>
      <c r="J132" s="61"/>
      <c r="K132" s="58"/>
      <c r="L132" s="58"/>
      <c r="M132" s="58"/>
      <c r="N132" s="58"/>
      <c r="W132" s="59"/>
      <c r="AB132" s="345"/>
      <c r="AC132" s="345"/>
    </row>
    <row r="133" spans="1:39" s="57" customFormat="1" ht="22.5" customHeight="1" x14ac:dyDescent="0.25">
      <c r="A133" s="55"/>
      <c r="B133" s="123"/>
      <c r="C133" s="369" t="s">
        <v>249</v>
      </c>
      <c r="D133" s="369"/>
      <c r="E133" s="369"/>
      <c r="F133" s="369"/>
      <c r="G133" s="369"/>
      <c r="H133" s="369"/>
      <c r="I133" s="71"/>
      <c r="J133" s="61"/>
      <c r="K133" s="58"/>
      <c r="L133" s="58"/>
      <c r="M133" s="58"/>
      <c r="N133" s="58"/>
      <c r="W133" s="59"/>
      <c r="AB133" s="345"/>
      <c r="AC133" s="345"/>
    </row>
    <row r="134" spans="1:39" s="57" customFormat="1" ht="15.75" x14ac:dyDescent="0.25">
      <c r="A134" s="55"/>
      <c r="B134" s="2"/>
      <c r="C134" s="140"/>
      <c r="D134" s="74"/>
      <c r="E134" s="56"/>
      <c r="F134" s="74"/>
      <c r="I134" s="70"/>
      <c r="K134" s="58"/>
      <c r="L134" s="58"/>
      <c r="M134" s="58"/>
      <c r="N134" s="58"/>
      <c r="W134" s="59"/>
      <c r="AB134" s="345"/>
      <c r="AC134" s="345"/>
    </row>
    <row r="135" spans="1:39" s="57" customFormat="1" ht="15.75" x14ac:dyDescent="0.25">
      <c r="A135" s="55"/>
      <c r="B135" s="2"/>
      <c r="C135" s="140"/>
      <c r="D135" s="74"/>
      <c r="E135" s="56"/>
      <c r="F135" s="74"/>
      <c r="I135" s="70"/>
      <c r="K135" s="58"/>
      <c r="L135" s="58"/>
      <c r="M135" s="58"/>
      <c r="N135" s="58"/>
      <c r="W135" s="59"/>
      <c r="AB135" s="345"/>
      <c r="AC135" s="345"/>
    </row>
    <row r="136" spans="1:39" s="57" customFormat="1" ht="15.75" x14ac:dyDescent="0.25">
      <c r="A136" s="55"/>
      <c r="B136" s="2"/>
      <c r="C136" s="140"/>
      <c r="D136" s="74"/>
      <c r="E136" s="56"/>
      <c r="F136" s="74"/>
      <c r="I136" s="70"/>
      <c r="K136" s="58"/>
      <c r="L136" s="58"/>
      <c r="M136" s="58"/>
      <c r="N136" s="58"/>
      <c r="W136" s="59"/>
      <c r="AB136" s="345"/>
      <c r="AC136" s="345"/>
    </row>
  </sheetData>
  <mergeCells count="67">
    <mergeCell ref="C4:D4"/>
    <mergeCell ref="C3:D3"/>
    <mergeCell ref="F9:V10"/>
    <mergeCell ref="Z20:AA21"/>
    <mergeCell ref="P19:V19"/>
    <mergeCell ref="P20:P23"/>
    <mergeCell ref="Q20:R21"/>
    <mergeCell ref="S20:T21"/>
    <mergeCell ref="U20:V21"/>
    <mergeCell ref="E19:E23"/>
    <mergeCell ref="F13:V13"/>
    <mergeCell ref="O4:U4"/>
    <mergeCell ref="O3:V3"/>
    <mergeCell ref="F14:V15"/>
    <mergeCell ref="U22:V22"/>
    <mergeCell ref="F19:F23"/>
    <mergeCell ref="A17:B17"/>
    <mergeCell ref="A18:B18"/>
    <mergeCell ref="A19:A23"/>
    <mergeCell ref="B19:B23"/>
    <mergeCell ref="Z22:AA22"/>
    <mergeCell ref="H19:H23"/>
    <mergeCell ref="N19:N23"/>
    <mergeCell ref="K19:K23"/>
    <mergeCell ref="L19:L23"/>
    <mergeCell ref="M19:M23"/>
    <mergeCell ref="O19:O23"/>
    <mergeCell ref="J19:J23"/>
    <mergeCell ref="I19:I23"/>
    <mergeCell ref="Q22:R22"/>
    <mergeCell ref="S22:T22"/>
    <mergeCell ref="A7:B7"/>
    <mergeCell ref="A13:B13"/>
    <mergeCell ref="A14:B14"/>
    <mergeCell ref="A15:B15"/>
    <mergeCell ref="A16:B16"/>
    <mergeCell ref="A11:D11"/>
    <mergeCell ref="A8:B8"/>
    <mergeCell ref="A9:B9"/>
    <mergeCell ref="A10:B10"/>
    <mergeCell ref="A12:B12"/>
    <mergeCell ref="AO19:AO23"/>
    <mergeCell ref="AM19:AM23"/>
    <mergeCell ref="AN19:AN23"/>
    <mergeCell ref="AL19:AL23"/>
    <mergeCell ref="C131:J131"/>
    <mergeCell ref="W19:W23"/>
    <mergeCell ref="X19:X23"/>
    <mergeCell ref="Y19:Y23"/>
    <mergeCell ref="D19:D23"/>
    <mergeCell ref="C19:C23"/>
    <mergeCell ref="AD19:AD23"/>
    <mergeCell ref="AE20:AH20"/>
    <mergeCell ref="AI20:AK20"/>
    <mergeCell ref="AE19:AK19"/>
    <mergeCell ref="B106:J106"/>
    <mergeCell ref="G19:G23"/>
    <mergeCell ref="AB20:AC21"/>
    <mergeCell ref="AB22:AC22"/>
    <mergeCell ref="Z19:AC19"/>
    <mergeCell ref="C133:H133"/>
    <mergeCell ref="A25:J25"/>
    <mergeCell ref="A28:J28"/>
    <mergeCell ref="A70:J70"/>
    <mergeCell ref="A73:J73"/>
    <mergeCell ref="A89:J89"/>
    <mergeCell ref="A108:J108"/>
  </mergeCells>
  <phoneticPr fontId="24" type="noConversion"/>
  <pageMargins left="0" right="0" top="0.78740157480314965" bottom="0" header="0.78740157480314965" footer="0"/>
  <pageSetup paperSize="9" scale="75" fitToWidth="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2"/>
  <sheetViews>
    <sheetView tabSelected="1" workbookViewId="0">
      <selection activeCell="D7" sqref="D7"/>
    </sheetView>
  </sheetViews>
  <sheetFormatPr defaultColWidth="9.140625" defaultRowHeight="15" x14ac:dyDescent="0.25"/>
  <cols>
    <col min="1" max="1" width="28.42578125" style="21" customWidth="1"/>
    <col min="2" max="5" width="19" style="21" customWidth="1"/>
    <col min="6" max="6" width="15.140625" style="21" customWidth="1"/>
    <col min="7" max="7" width="15" style="21" customWidth="1"/>
    <col min="8" max="16384" width="9.140625" style="21"/>
  </cols>
  <sheetData>
    <row r="2" spans="1:8" ht="38.25" customHeight="1" x14ac:dyDescent="0.25">
      <c r="A2" s="439" t="s">
        <v>246</v>
      </c>
      <c r="B2" s="439"/>
      <c r="C2" s="439"/>
      <c r="D2" s="439"/>
      <c r="E2" s="439"/>
      <c r="F2" s="439"/>
    </row>
    <row r="3" spans="1:8" x14ac:dyDescent="0.25">
      <c r="A3" s="440"/>
      <c r="B3" s="440"/>
      <c r="C3" s="440"/>
      <c r="D3" s="440"/>
    </row>
    <row r="4" spans="1:8" s="26" customFormat="1" ht="52.5" customHeight="1" x14ac:dyDescent="0.25">
      <c r="A4" s="96" t="s">
        <v>35</v>
      </c>
      <c r="B4" s="97" t="s">
        <v>70</v>
      </c>
      <c r="C4" s="97" t="s">
        <v>71</v>
      </c>
      <c r="D4" s="97" t="s">
        <v>36</v>
      </c>
      <c r="E4" s="97" t="s">
        <v>69</v>
      </c>
      <c r="F4" s="97" t="s">
        <v>72</v>
      </c>
    </row>
    <row r="5" spans="1:8" x14ac:dyDescent="0.25">
      <c r="A5" s="22" t="s">
        <v>38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8" ht="27" customHeight="1" x14ac:dyDescent="0.25">
      <c r="A6" s="23" t="s">
        <v>37</v>
      </c>
      <c r="B6" s="32">
        <f>SUM(B7:B11)</f>
        <v>87.5</v>
      </c>
      <c r="C6" s="32">
        <f t="shared" ref="C6:F6" si="0">SUM(C7:C11)</f>
        <v>64.55</v>
      </c>
      <c r="D6" s="32">
        <f t="shared" si="0"/>
        <v>22.95</v>
      </c>
      <c r="E6" s="93">
        <f t="shared" si="0"/>
        <v>55591.926155649984</v>
      </c>
      <c r="F6" s="93">
        <f t="shared" si="0"/>
        <v>10922.887036874999</v>
      </c>
    </row>
    <row r="7" spans="1:8" s="25" customFormat="1" ht="28.5" x14ac:dyDescent="0.25">
      <c r="A7" s="24" t="s">
        <v>73</v>
      </c>
      <c r="B7" s="33">
        <f>+ШТАТ!K25</f>
        <v>2</v>
      </c>
      <c r="C7" s="34">
        <v>1</v>
      </c>
      <c r="D7" s="34">
        <f>B7-C7</f>
        <v>1</v>
      </c>
      <c r="E7" s="94">
        <f>+ШТАТ!AN25</f>
        <v>1752.5870010000001</v>
      </c>
      <c r="F7" s="94">
        <f>+ШТАТ!AO25</f>
        <v>398.31522749999999</v>
      </c>
    </row>
    <row r="8" spans="1:8" s="25" customFormat="1" x14ac:dyDescent="0.25">
      <c r="A8" s="24" t="s">
        <v>74</v>
      </c>
      <c r="B8" s="33">
        <f>+ШТАТ!K28</f>
        <v>48.25</v>
      </c>
      <c r="C8" s="34">
        <v>29.3</v>
      </c>
      <c r="D8" s="34">
        <f t="shared" ref="D8:D11" si="1">B8-C8</f>
        <v>18.95</v>
      </c>
      <c r="E8" s="94">
        <f>+ШТАТ!AN28</f>
        <v>40501.649128299992</v>
      </c>
      <c r="F8" s="94">
        <f>+ШТАТ!AO28</f>
        <v>8573.5284382500013</v>
      </c>
    </row>
    <row r="9" spans="1:8" s="25" customFormat="1" ht="28.5" x14ac:dyDescent="0.25">
      <c r="A9" s="24" t="s">
        <v>39</v>
      </c>
      <c r="B9" s="33">
        <f>+ШТАТ!K70</f>
        <v>1.5</v>
      </c>
      <c r="C9" s="34">
        <v>1.5</v>
      </c>
      <c r="D9" s="34">
        <f t="shared" si="1"/>
        <v>0</v>
      </c>
      <c r="E9" s="94">
        <f>+ШТАТ!AN70</f>
        <v>580.9057947</v>
      </c>
      <c r="F9" s="94">
        <f>+ШТАТ!AO70</f>
        <v>132.02404425</v>
      </c>
    </row>
    <row r="10" spans="1:8" s="25" customFormat="1" x14ac:dyDescent="0.25">
      <c r="A10" s="24" t="s">
        <v>40</v>
      </c>
      <c r="B10" s="33">
        <f>+ШТАТ!K73</f>
        <v>19.75</v>
      </c>
      <c r="C10" s="34">
        <v>18.75</v>
      </c>
      <c r="D10" s="34">
        <f t="shared" si="1"/>
        <v>1</v>
      </c>
      <c r="E10" s="94">
        <f>+ШТАТ!AN73</f>
        <v>7407.1581016499986</v>
      </c>
      <c r="F10" s="94">
        <f>+ШТАТ!AO73</f>
        <v>1592.9490003749997</v>
      </c>
    </row>
    <row r="11" spans="1:8" s="25" customFormat="1" x14ac:dyDescent="0.25">
      <c r="A11" s="24" t="s">
        <v>32</v>
      </c>
      <c r="B11" s="33">
        <f>+ШТАТ!K89</f>
        <v>16</v>
      </c>
      <c r="C11" s="34">
        <v>14</v>
      </c>
      <c r="D11" s="34">
        <f t="shared" si="1"/>
        <v>2</v>
      </c>
      <c r="E11" s="94">
        <f>+ШТАТ!AN89</f>
        <v>5349.6261299999987</v>
      </c>
      <c r="F11" s="94">
        <f>+ШТАТ!AO89</f>
        <v>226.07032650000002</v>
      </c>
    </row>
    <row r="13" spans="1:8" x14ac:dyDescent="0.25">
      <c r="A13" s="306" t="s">
        <v>7</v>
      </c>
      <c r="G13" s="307"/>
    </row>
    <row r="14" spans="1:8" ht="85.5" x14ac:dyDescent="0.25">
      <c r="A14" s="308" t="s">
        <v>35</v>
      </c>
      <c r="B14" s="97" t="s">
        <v>47</v>
      </c>
      <c r="C14" s="309" t="s">
        <v>22</v>
      </c>
      <c r="D14" s="310" t="s">
        <v>287</v>
      </c>
      <c r="E14" s="311" t="s">
        <v>288</v>
      </c>
      <c r="F14" s="312" t="s">
        <v>33</v>
      </c>
      <c r="G14" s="25"/>
      <c r="H14" s="25"/>
    </row>
    <row r="15" spans="1:8" x14ac:dyDescent="0.25">
      <c r="A15" s="313" t="s">
        <v>38</v>
      </c>
      <c r="B15" s="313">
        <v>5</v>
      </c>
      <c r="C15" s="313">
        <v>6</v>
      </c>
      <c r="D15" s="314"/>
      <c r="E15" s="315"/>
      <c r="F15" s="313">
        <v>7</v>
      </c>
      <c r="G15" s="25"/>
      <c r="H15" s="25"/>
    </row>
    <row r="16" spans="1:8" x14ac:dyDescent="0.25">
      <c r="A16" s="23" t="s">
        <v>37</v>
      </c>
      <c r="B16" s="93">
        <f>SUM(B17:B21)</f>
        <v>2778.1239999999998</v>
      </c>
      <c r="C16" s="93">
        <f t="shared" ref="C16:E16" si="2">SUM(C17:C21)</f>
        <v>0</v>
      </c>
      <c r="D16" s="93">
        <f t="shared" si="2"/>
        <v>4798.1814160499998</v>
      </c>
      <c r="E16" s="93">
        <f t="shared" si="2"/>
        <v>1090.4957763749999</v>
      </c>
      <c r="F16" s="93">
        <f>SUM(F17:F21)</f>
        <v>8666.8011924249986</v>
      </c>
      <c r="G16" s="25"/>
      <c r="H16" s="25"/>
    </row>
    <row r="17" spans="1:8" ht="28.5" x14ac:dyDescent="0.25">
      <c r="A17" s="316" t="s">
        <v>73</v>
      </c>
      <c r="B17" s="317"/>
      <c r="C17" s="318"/>
      <c r="D17" s="321">
        <v>183.25951380000001</v>
      </c>
      <c r="E17" s="321">
        <v>41.649889500000008</v>
      </c>
      <c r="F17" s="319">
        <f t="shared" ref="F17:F21" si="3">+B17+C17+D17+E17</f>
        <v>224.90940330000001</v>
      </c>
      <c r="G17" s="21">
        <v>111</v>
      </c>
      <c r="H17" s="320">
        <f>B16+C16+D16</f>
        <v>7576.3054160499996</v>
      </c>
    </row>
    <row r="18" spans="1:8" x14ac:dyDescent="0.25">
      <c r="A18" s="316" t="s">
        <v>74</v>
      </c>
      <c r="B18" s="87">
        <v>2778.1239999999998</v>
      </c>
      <c r="D18" s="321">
        <v>665.11873889999981</v>
      </c>
      <c r="E18" s="321">
        <v>151.16334974999995</v>
      </c>
      <c r="F18" s="319">
        <f t="shared" si="3"/>
        <v>3594.4060886499992</v>
      </c>
      <c r="G18" s="21">
        <v>113</v>
      </c>
      <c r="H18" s="320"/>
    </row>
    <row r="19" spans="1:8" ht="28.5" x14ac:dyDescent="0.25">
      <c r="A19" s="316" t="s">
        <v>39</v>
      </c>
      <c r="B19" s="87"/>
      <c r="C19" s="322"/>
      <c r="D19" s="321">
        <v>180.2811087</v>
      </c>
      <c r="E19" s="321">
        <v>40.972979249999995</v>
      </c>
      <c r="F19" s="319">
        <f t="shared" si="3"/>
        <v>221.25408794999998</v>
      </c>
      <c r="G19" s="21">
        <v>121</v>
      </c>
      <c r="H19" s="320">
        <f>+H17*0.9*6%</f>
        <v>409.12049246669994</v>
      </c>
    </row>
    <row r="20" spans="1:8" x14ac:dyDescent="0.25">
      <c r="A20" s="316" t="s">
        <v>40</v>
      </c>
      <c r="B20" s="87"/>
      <c r="C20" s="322"/>
      <c r="D20" s="321">
        <v>2175.1993246499997</v>
      </c>
      <c r="E20" s="321">
        <v>494.36348287499999</v>
      </c>
      <c r="F20" s="319">
        <f t="shared" si="3"/>
        <v>2669.5628075249997</v>
      </c>
      <c r="G20" s="21">
        <v>122</v>
      </c>
      <c r="H20" s="320">
        <f>+H17*0.9*3.5%</f>
        <v>238.65362060557501</v>
      </c>
    </row>
    <row r="21" spans="1:8" x14ac:dyDescent="0.25">
      <c r="A21" s="316" t="s">
        <v>32</v>
      </c>
      <c r="B21" s="87"/>
      <c r="C21" s="322"/>
      <c r="D21" s="321">
        <v>1594.3227299999999</v>
      </c>
      <c r="E21" s="321">
        <v>362.34607500000004</v>
      </c>
      <c r="F21" s="319">
        <f t="shared" si="3"/>
        <v>1956.6688049999998</v>
      </c>
      <c r="G21" s="21">
        <v>124</v>
      </c>
      <c r="H21" s="320">
        <f>+H17*3%</f>
        <v>227.28916248149997</v>
      </c>
    </row>
    <row r="22" spans="1:8" x14ac:dyDescent="0.25">
      <c r="H22" s="323">
        <f>SUM(H17:H21)</f>
        <v>8451.368691603775</v>
      </c>
    </row>
    <row r="24" spans="1:8" ht="18.75" x14ac:dyDescent="0.3">
      <c r="A24" s="324" t="s">
        <v>7</v>
      </c>
      <c r="B24" s="441" t="s">
        <v>289</v>
      </c>
      <c r="C24" s="441"/>
      <c r="D24" s="441"/>
      <c r="E24" s="325"/>
      <c r="F24" s="325"/>
    </row>
    <row r="25" spans="1:8" ht="85.5" x14ac:dyDescent="0.25">
      <c r="A25" s="326" t="s">
        <v>35</v>
      </c>
      <c r="B25" s="327" t="s">
        <v>290</v>
      </c>
      <c r="C25" s="328" t="s">
        <v>72</v>
      </c>
      <c r="D25" s="329" t="s">
        <v>33</v>
      </c>
      <c r="E25" s="330"/>
      <c r="F25" s="330"/>
      <c r="G25" s="95"/>
      <c r="H25" s="95"/>
    </row>
    <row r="26" spans="1:8" x14ac:dyDescent="0.25">
      <c r="A26" s="332" t="s">
        <v>38</v>
      </c>
      <c r="B26" s="332">
        <v>3</v>
      </c>
      <c r="C26" s="332">
        <v>4</v>
      </c>
      <c r="D26" s="332">
        <v>7</v>
      </c>
      <c r="E26" s="331"/>
      <c r="F26" s="331"/>
      <c r="G26" s="331"/>
      <c r="H26" s="331"/>
    </row>
    <row r="27" spans="1:8" x14ac:dyDescent="0.25">
      <c r="A27" s="333" t="s">
        <v>37</v>
      </c>
      <c r="B27" s="334">
        <f t="shared" ref="B27:C27" si="4">SUM(B28:B32)</f>
        <v>11452.057252600001</v>
      </c>
      <c r="C27" s="334">
        <f t="shared" si="4"/>
        <v>1971.3484665000003</v>
      </c>
      <c r="D27" s="334">
        <f>SUM(D28:D32)</f>
        <v>13423.405719100001</v>
      </c>
      <c r="G27" s="335">
        <v>111</v>
      </c>
      <c r="H27" s="336">
        <f>B27</f>
        <v>11452.057252600001</v>
      </c>
    </row>
    <row r="28" spans="1:8" ht="28.5" x14ac:dyDescent="0.25">
      <c r="A28" s="337" t="s">
        <v>73</v>
      </c>
      <c r="B28" s="342">
        <v>268.17325919999996</v>
      </c>
      <c r="C28" s="342">
        <v>60.948467999999991</v>
      </c>
      <c r="D28" s="338">
        <f>+B28+C28</f>
        <v>329.12172719999995</v>
      </c>
      <c r="E28" s="331"/>
      <c r="G28" s="335">
        <v>113</v>
      </c>
      <c r="H28" s="336"/>
    </row>
    <row r="29" spans="1:8" x14ac:dyDescent="0.25">
      <c r="A29" s="337" t="s">
        <v>74</v>
      </c>
      <c r="B29" s="342">
        <v>11183.883993400001</v>
      </c>
      <c r="C29" s="342">
        <v>1910.3999985000003</v>
      </c>
      <c r="D29" s="338">
        <f>+B29+C29</f>
        <v>13094.283991900002</v>
      </c>
      <c r="E29" s="98"/>
      <c r="G29" s="335">
        <v>121</v>
      </c>
      <c r="H29" s="336">
        <f>+H27*0.9*6%</f>
        <v>618.41109164040006</v>
      </c>
    </row>
    <row r="30" spans="1:8" ht="28.5" x14ac:dyDescent="0.25">
      <c r="A30" s="337" t="s">
        <v>39</v>
      </c>
      <c r="B30" s="339"/>
      <c r="C30" s="340"/>
      <c r="D30" s="338">
        <f t="shared" ref="D30:D32" si="5">+B30+C30</f>
        <v>0</v>
      </c>
      <c r="E30" s="25"/>
      <c r="G30" s="335">
        <v>122</v>
      </c>
      <c r="H30" s="336">
        <f>+H27*0.9*3.5%</f>
        <v>360.73980345690006</v>
      </c>
    </row>
    <row r="31" spans="1:8" x14ac:dyDescent="0.25">
      <c r="A31" s="337" t="s">
        <v>40</v>
      </c>
      <c r="B31" s="339"/>
      <c r="C31" s="340"/>
      <c r="D31" s="338">
        <f t="shared" si="5"/>
        <v>0</v>
      </c>
      <c r="E31" s="25"/>
      <c r="G31" s="335">
        <v>124</v>
      </c>
      <c r="H31" s="336">
        <f>+H27*3%</f>
        <v>343.56171757800001</v>
      </c>
    </row>
    <row r="32" spans="1:8" x14ac:dyDescent="0.25">
      <c r="A32" s="337" t="s">
        <v>32</v>
      </c>
      <c r="B32" s="339"/>
      <c r="C32" s="340"/>
      <c r="D32" s="338">
        <f t="shared" si="5"/>
        <v>0</v>
      </c>
      <c r="E32" s="25"/>
      <c r="G32" s="335"/>
      <c r="H32" s="341">
        <f>SUM(H27:H31)</f>
        <v>12774.769865275302</v>
      </c>
    </row>
  </sheetData>
  <mergeCells count="3">
    <mergeCell ref="A2:F2"/>
    <mergeCell ref="A3:D3"/>
    <mergeCell ref="B24:D24"/>
  </mergeCells>
  <pageMargins left="0.59055118110236227" right="0.59055118110236227" top="0.39370078740157483" bottom="0.19685039370078741" header="0.59055118110236227" footer="0.59055118110236227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ШТАТ</vt:lpstr>
      <vt:lpstr>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2023-11-17T06:34:16Z</dcterms:modified>
</cp:coreProperties>
</file>